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1" sheetId="1" r:id="rId1"/>
    <sheet name="8ПЭ" sheetId="2" state="hidden" r:id="rId2"/>
  </sheets>
  <definedNames>
    <definedName name="_xlnm.Print_Area" localSheetId="0">'1'!$A$3:$I$17</definedName>
    <definedName name="_xlnm.Print_Area" localSheetId="1">'8ПЭ'!$A$1:$FA$47</definedName>
  </definedNames>
  <calcPr fullCalcOnLoad="1"/>
</workbook>
</file>

<file path=xl/sharedStrings.xml><?xml version="1.0" encoding="utf-8"?>
<sst xmlns="http://schemas.openxmlformats.org/spreadsheetml/2006/main" count="224" uniqueCount="91">
  <si>
    <t>№ п/п</t>
  </si>
  <si>
    <t>Наименование показателя</t>
  </si>
  <si>
    <t>Ед. измер.</t>
  </si>
  <si>
    <t>Величина показателя</t>
  </si>
  <si>
    <t>Показатели качества питьевой воды</t>
  </si>
  <si>
    <t>1.1.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</si>
  <si>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</si>
  <si>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%</t>
  </si>
  <si>
    <t>1.2.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</si>
  <si>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</si>
  <si>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Показатели надежности и бесперебойности водоснабжения</t>
  </si>
  <si>
    <t>2.1.</t>
  </si>
  <si>
    <t>Количество перерывов в подаче воды, возникших в результате аварий, повреждений и иных технологических нарушений на объектах централизованной системы холодного водоснабжения, в расчете на протяженность водопроводной сети в год</t>
  </si>
  <si>
    <t>ед./км</t>
  </si>
  <si>
    <t>3.1.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</si>
  <si>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</si>
  <si>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>3.2.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</si>
  <si>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</si>
  <si>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3.3.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</si>
  <si>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</si>
  <si>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Наименование мероприятия</t>
  </si>
  <si>
    <t>кВт ч/м3</t>
  </si>
  <si>
    <t>Источник финанси-рования</t>
  </si>
  <si>
    <t>Объемы
выполнения (план)
с разбивкой
по годам действия программы</t>
  </si>
  <si>
    <t>Плановые численные значения экономии в обозначенной размеренности с разбивкой по годам действия программы</t>
  </si>
  <si>
    <t>Показатели экономической эффективности</t>
  </si>
  <si>
    <t>Срок амортизации, лет</t>
  </si>
  <si>
    <t>Затраты (план),
млн. руб. (без НДС), с разбивкой по годам действия программы</t>
  </si>
  <si>
    <t>Статья затрат</t>
  </si>
  <si>
    <t>ед. измерения</t>
  </si>
  <si>
    <t>всего по годам экономия
в указанной размерности</t>
  </si>
  <si>
    <t xml:space="preserve"> г.</t>
  </si>
  <si>
    <t>численное значение экономии
в указанной размерности</t>
  </si>
  <si>
    <t>численное значение экономии, т у.т.</t>
  </si>
  <si>
    <t>численное значение экономии, млн. руб.</t>
  </si>
  <si>
    <t>дисконтированный срок окупаемости, лет</t>
  </si>
  <si>
    <t>ВНД, %</t>
  </si>
  <si>
    <t>ЧДД, млн. руб.</t>
  </si>
  <si>
    <t>ед. изм.</t>
  </si>
  <si>
    <t>всего</t>
  </si>
  <si>
    <t xml:space="preserve"> Мероприятия по снижению потребления электрической энергии</t>
  </si>
  <si>
    <t>1</t>
  </si>
  <si>
    <t>Модернизация насосного оборудования 1 подъема ШДВ 2оч.путем замены изношенного насосного агрегата  Д6300-80-2 с  эл.двигателем 1000 кВт СДН2-16-1000/600У3 на новый насосный агрегат -1шт.</t>
  </si>
  <si>
    <t>шт.</t>
  </si>
  <si>
    <t>тыс. кВт*час</t>
  </si>
  <si>
    <t>капитальный ремонт</t>
  </si>
  <si>
    <t>областной бюджет</t>
  </si>
  <si>
    <t>2</t>
  </si>
  <si>
    <t>Модернизация насосного оборудования 2 подъема ШДВ 1оч.путем замены изношенного насосного агрегата  ЦН100-180-3 с  эл.двигателем А4-400У-4У3 на новый насосный агрегат -3шт.</t>
  </si>
  <si>
    <t>3</t>
  </si>
  <si>
    <t>Модернизация насосного оборудования 3 подъема ШДВ 1оч.путем замены насосного агрегата  300Д70 с  эл.двигателем 200 кВт  на насосный агрегат 1Д200-90а с эл.двигателем -75 кВт -2шт. Силовые масляные трансформаторы  ТМ 400 кВА 6/,04 кВ-2 шт.</t>
  </si>
  <si>
    <t>4</t>
  </si>
  <si>
    <t>Модернизация насосного оборудования 4 подъема ШДВпутем замены насосного агрегата  3В200*4 мощностью эл.двигателя 400 кВт на насосный агрегат 1Д630-90 мощностью эл.двигателя 250 кВт-2шт.</t>
  </si>
  <si>
    <t>Модернизация насосного оборудования на КНС-8Б путем замены физически изношенного насосного агрегата СМ250-200-400/4б на новый насосный агрегат-2 шт.</t>
  </si>
  <si>
    <t>Модернизация насосного оборудования  ВНС г.Шахты ( ул.Советская, 233 и 152а) путем монтажа установки повышения давления (установка из двух насосов) COR-2HELIX V5203/K/SKw-R</t>
  </si>
  <si>
    <t>Модернизация насосного оборудования  ВНС г. Шахты (пер. Донской,78, К.Маркса, 75 и Темерницкая, 25) путем монтажа установки повышения давления (установка из двух насосов) COR-2HELIX V3603/1/K/SKw-R</t>
  </si>
  <si>
    <t xml:space="preserve">Модернизация насосного оборудования  ВНС Енисейский,15  путем монтажа преобразователя частоты Danfoss FC  </t>
  </si>
  <si>
    <t>кап ремонт</t>
  </si>
  <si>
    <t>Модернизация насосного оборудования на КНС-1 путем устройства плавного пуска 3RW44 на напряжении 0,04 кВ номинальная мощность N=160 кВт, номинальный ток 280А, количество включений в час-одно.</t>
  </si>
  <si>
    <t>собственные средства</t>
  </si>
  <si>
    <t>Модернизация насосного оборудования на КНС-4 путем устройства плавного пуска  3RW44 на напряжении 0,04 кВ номинальная мощность N=200 кВт, номинальный ток 350А, количество включений в час-одно.</t>
  </si>
  <si>
    <t>Модернизация силового оборудования 1,2 подъемов ШДВ 2 оч.путем замены изношенных тиристорных возбудительных устройств ТВУ ТЕ8-320/75т5у.</t>
  </si>
  <si>
    <t>Модернизация силового оборудования 1,2 подъемов ШДВ 1 оч.(ПС Ш-10) путем замены изношенного масляного выключателя  С-35М-630-10.</t>
  </si>
  <si>
    <t>Модернизация силового оборудования 3 подъема ШДВ 1 оч. (ПС Ш-17) путем замены изношенных масляных выключателей С-35М-630-10.</t>
  </si>
  <si>
    <t>Модернизация силового оборудования 3 подъема ШДВ 1 оч. ЗРУ-6кВ путем замены изношенных масляных выключателей ВМГ-133.</t>
  </si>
  <si>
    <t>Модернизация силового оборудования 3 подъема ШДВ 2 оч. путем замены изношенных  масляных выключателей  ВМП-10.</t>
  </si>
  <si>
    <t>Модернизация силового оборудования ШДВ (4 подъем; 3 подъем 1 оч. и 2 оч.) путем замены КРУ «Дон»-ВВК.</t>
  </si>
  <si>
    <t>Итого:</t>
  </si>
  <si>
    <t>2. Мероприятия по снижению потребления воды</t>
  </si>
  <si>
    <t>участок г. Шахты</t>
  </si>
  <si>
    <t>Капитальный ремонт водовода Ду=500 мм L=250м.п.  с заменой на трубы ПНД по ул.Текстильная, 12-18, г. Шахты, РО.</t>
  </si>
  <si>
    <t>м.п.</t>
  </si>
  <si>
    <r>
      <t>тыс. м</t>
    </r>
    <r>
      <rPr>
        <vertAlign val="superscript"/>
        <sz val="9"/>
        <rFont val="Times New Roman"/>
        <family val="1"/>
      </rPr>
      <t>3</t>
    </r>
  </si>
  <si>
    <t>капремонт</t>
  </si>
  <si>
    <t>Капитальный ремонт водовода Ду=500 мм L=80 м.п.  с заменой на трубы ПНД по ул.Северная-пер.Енисейский, в г.Шахты, РО.</t>
  </si>
  <si>
    <t>Капитальный ремонт водовода Ду=500 мм L=500 м.п.  с заменой на трубы ПНД по ул.Шевченко от ул. Советская- пер. Межевой до пер.Мельничный в г. Шахты, РО.</t>
  </si>
  <si>
    <t>Капитальный ремонт  водопровода Ду=500мм L=260 м.п. направление "Садовая"  с заменой на трубы ПНД по ул. Холодова от пер.Ильича до ж/д №5а по ул. Мечникова, г. Шахты, РО.</t>
  </si>
  <si>
    <t>Капитальный ремонт водовода Ду=400 мм L=600м.п. направление "ТЭЦ" с заменой на трубы ПНД  от точки "Б" в сторону КНС, г. Шахты, РО.</t>
  </si>
  <si>
    <t>Капитальный ремонт водовода Ду=500 мм, L=600м.п.  с заменой на трубы ПНД по ул.Прокатная от пер. Газетный до пр. Победа Революции,  г.Шахты, РО.</t>
  </si>
  <si>
    <t>Капитальный ремонт водовода  d=225 мм L=200м.п. с заменой на трубы ПНД по ул. Стеклова от ж/д №2 по ул. Стеклова до ул.Мировой Коммуны, г.Шахты, РО.</t>
  </si>
  <si>
    <t xml:space="preserve">Капитальный ремонт водовода  d=225 мм L=600 м.п. с заменой на трубы ПНД по ул. Фадеева от ул. Ильюшина до ул. Столичная, г.Шахты, РО. </t>
  </si>
  <si>
    <t>Капитальный ремонт водовода Ду=400 мм, L=1000м.п. с заменой на трубы ПНД от ВНС "Юбилейная" до ул.Социалистическая,  пос. Таловый, г. Шахты, РО.</t>
  </si>
  <si>
    <t>Шахтинский  участок</t>
  </si>
  <si>
    <t>Капитальный ремонт  аварийных участков водовода Д1020мм направление "3-й ШДВ-г. Новошахтинск" в кожухах Д1220мм на переходах под железной дорогой "Москва-Кавказ" (р-он п. Новосветловский, Октябрьского района) и автодорогой М19 "Новочеркасск-Новошахтинск" (р-он п. Интернациональный) с заменой на трубы ПНД SDR11 Ду700мм протяженностью соответственно 60м.п и 40 м.п.</t>
  </si>
  <si>
    <t>Капитальный ремонт водовода  Д1020 мм L=300м.п. направление "Дон-Шахты" 2-й очереди в районе балки "Мокрый Лог".</t>
  </si>
  <si>
    <t>Капитальный ремонт водовода технической воды Ду600 мм L=575м.п. направление "ХБК" с заменой на трубы ПНД в районе бывшего полигона МЧС и  НСТ "Шахтинские Зори".</t>
  </si>
  <si>
    <t>Капитальный ремонт водовода  Д1020 мм L=385м.п. направление "3-й ШДВ-Новошахтинск" в районе Дорурс (при условии реализации проектов"Реконструкции системы ШДВ".</t>
  </si>
  <si>
    <t>ВСЕГО экономия и затраты, млн.руб.:</t>
  </si>
  <si>
    <t xml:space="preserve">8. План мероприятий по энергосбережению, согласно программе энергосбережения и повышения энергетической эффективности </t>
  </si>
  <si>
    <t>Показатели эффективности использования ресурсов</t>
  </si>
  <si>
    <t>1.1 Плановые значения показателей надежности, качества и энергетической эффективности объектов централизованных систем водоснабжения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</si>
</sst>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b/>
      <sz val="6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2" fillId="0" borderId="11" xfId="54" applyFont="1" applyBorder="1" applyAlignment="1">
      <alignment horizontal="center" vertical="top"/>
      <protection/>
    </xf>
    <xf numFmtId="0" fontId="20" fillId="0" borderId="12" xfId="54" applyFont="1" applyBorder="1">
      <alignment/>
      <protection/>
    </xf>
    <xf numFmtId="0" fontId="20" fillId="0" borderId="13" xfId="54" applyFont="1" applyBorder="1">
      <alignment/>
      <protection/>
    </xf>
    <xf numFmtId="0" fontId="20" fillId="0" borderId="13" xfId="54" applyFont="1" applyBorder="1" applyAlignment="1">
      <alignment horizontal="left"/>
      <protection/>
    </xf>
    <xf numFmtId="0" fontId="20" fillId="0" borderId="0" xfId="54" applyFont="1">
      <alignment/>
      <protection/>
    </xf>
    <xf numFmtId="0" fontId="20" fillId="0" borderId="14" xfId="54" applyFont="1" applyBorder="1">
      <alignment/>
      <protection/>
    </xf>
    <xf numFmtId="0" fontId="20" fillId="0" borderId="15" xfId="54" applyFont="1" applyBorder="1">
      <alignment/>
      <protection/>
    </xf>
    <xf numFmtId="0" fontId="20" fillId="0" borderId="16" xfId="54" applyFont="1" applyBorder="1">
      <alignment/>
      <protection/>
    </xf>
    <xf numFmtId="0" fontId="20" fillId="0" borderId="17" xfId="54" applyFont="1" applyBorder="1">
      <alignment/>
      <protection/>
    </xf>
    <xf numFmtId="0" fontId="20" fillId="0" borderId="12" xfId="54" applyFont="1" applyBorder="1" applyAlignment="1">
      <alignment horizontal="center" vertical="center" textRotation="90"/>
      <protection/>
    </xf>
    <xf numFmtId="0" fontId="20" fillId="0" borderId="13" xfId="54" applyFont="1" applyBorder="1" applyAlignment="1">
      <alignment horizontal="center" vertical="center" textRotation="90" wrapText="1"/>
      <protection/>
    </xf>
    <xf numFmtId="0" fontId="20" fillId="0" borderId="12" xfId="54" applyFont="1" applyBorder="1" applyAlignment="1">
      <alignment horizontal="center" vertical="center" textRotation="90" wrapText="1"/>
      <protection/>
    </xf>
    <xf numFmtId="0" fontId="20" fillId="0" borderId="14" xfId="54" applyFont="1" applyBorder="1" applyAlignment="1">
      <alignment horizontal="center" vertical="center" wrapText="1"/>
      <protection/>
    </xf>
    <xf numFmtId="0" fontId="20" fillId="0" borderId="18" xfId="54" applyFont="1" applyBorder="1" applyAlignment="1">
      <alignment horizontal="center" vertical="center" textRotation="90"/>
      <protection/>
    </xf>
    <xf numFmtId="49" fontId="20" fillId="0" borderId="18" xfId="54" applyNumberFormat="1" applyFont="1" applyBorder="1" applyAlignment="1">
      <alignment horizontal="center" vertical="center" textRotation="90"/>
      <protection/>
    </xf>
    <xf numFmtId="0" fontId="20" fillId="0" borderId="19" xfId="54" applyFont="1" applyBorder="1">
      <alignment/>
      <protection/>
    </xf>
    <xf numFmtId="0" fontId="20" fillId="0" borderId="18" xfId="54" applyFont="1" applyBorder="1">
      <alignment/>
      <protection/>
    </xf>
    <xf numFmtId="0" fontId="20" fillId="0" borderId="0" xfId="54" applyFont="1" applyBorder="1">
      <alignment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1" fontId="61" fillId="0" borderId="1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2" fillId="0" borderId="20" xfId="54" applyNumberFormat="1" applyFont="1" applyFill="1" applyBorder="1" applyAlignment="1">
      <alignment horizontal="center" vertical="center" wrapText="1"/>
      <protection/>
    </xf>
    <xf numFmtId="0" fontId="12" fillId="0" borderId="21" xfId="54" applyNumberFormat="1" applyFont="1" applyFill="1" applyBorder="1" applyAlignment="1">
      <alignment horizontal="center" vertical="center" wrapText="1"/>
      <protection/>
    </xf>
    <xf numFmtId="0" fontId="12" fillId="0" borderId="11" xfId="54" applyNumberFormat="1" applyFont="1" applyFill="1" applyBorder="1" applyAlignment="1">
      <alignment horizontal="center" vertical="center" wrapText="1"/>
      <protection/>
    </xf>
    <xf numFmtId="0" fontId="57" fillId="0" borderId="0" xfId="0" applyNumberFormat="1" applyFont="1" applyAlignment="1">
      <alignment horizontal="left" vertical="center" wrapText="1"/>
    </xf>
    <xf numFmtId="164" fontId="13" fillId="0" borderId="20" xfId="54" applyNumberFormat="1" applyFont="1" applyFill="1" applyBorder="1" applyAlignment="1">
      <alignment horizontal="center" vertical="center" wrapText="1"/>
      <protection/>
    </xf>
    <xf numFmtId="164" fontId="13" fillId="0" borderId="21" xfId="54" applyNumberFormat="1" applyFont="1" applyFill="1" applyBorder="1" applyAlignment="1">
      <alignment horizontal="center" vertical="center" wrapText="1"/>
      <protection/>
    </xf>
    <xf numFmtId="164" fontId="13" fillId="0" borderId="11" xfId="54" applyNumberFormat="1" applyFont="1" applyFill="1" applyBorder="1" applyAlignment="1">
      <alignment horizontal="center" vertical="center" wrapText="1"/>
      <protection/>
    </xf>
    <xf numFmtId="1" fontId="12" fillId="0" borderId="20" xfId="54" applyNumberFormat="1" applyFont="1" applyFill="1" applyBorder="1" applyAlignment="1">
      <alignment horizontal="center" vertical="center" wrapText="1"/>
      <protection/>
    </xf>
    <xf numFmtId="1" fontId="12" fillId="0" borderId="21" xfId="54" applyNumberFormat="1" applyFont="1" applyFill="1" applyBorder="1" applyAlignment="1">
      <alignment horizontal="center" vertical="center" wrapText="1"/>
      <protection/>
    </xf>
    <xf numFmtId="1" fontId="13" fillId="0" borderId="20" xfId="54" applyNumberFormat="1" applyFont="1" applyFill="1" applyBorder="1" applyAlignment="1">
      <alignment horizontal="center" vertical="center" wrapText="1"/>
      <protection/>
    </xf>
    <xf numFmtId="1" fontId="13" fillId="0" borderId="21" xfId="54" applyNumberFormat="1" applyFont="1" applyFill="1" applyBorder="1" applyAlignment="1">
      <alignment horizontal="center" vertical="center" wrapText="1"/>
      <protection/>
    </xf>
    <xf numFmtId="1" fontId="13" fillId="0" borderId="11" xfId="54" applyNumberFormat="1" applyFont="1" applyFill="1" applyBorder="1" applyAlignment="1">
      <alignment horizontal="center" vertical="center" wrapText="1"/>
      <protection/>
    </xf>
    <xf numFmtId="0" fontId="18" fillId="0" borderId="20" xfId="54" applyNumberFormat="1" applyFont="1" applyFill="1" applyBorder="1" applyAlignment="1">
      <alignment horizontal="center" vertical="center" wrapText="1"/>
      <protection/>
    </xf>
    <xf numFmtId="0" fontId="18" fillId="0" borderId="21" xfId="54" applyNumberFormat="1" applyFont="1" applyFill="1" applyBorder="1" applyAlignment="1">
      <alignment horizontal="center" vertical="center" wrapText="1"/>
      <protection/>
    </xf>
    <xf numFmtId="0" fontId="18" fillId="0" borderId="11" xfId="54" applyNumberFormat="1" applyFont="1" applyFill="1" applyBorder="1" applyAlignment="1">
      <alignment horizontal="center" vertical="center" wrapText="1"/>
      <protection/>
    </xf>
    <xf numFmtId="1" fontId="18" fillId="0" borderId="20" xfId="54" applyNumberFormat="1" applyFont="1" applyFill="1" applyBorder="1" applyAlignment="1">
      <alignment horizontal="center" vertical="center" wrapText="1"/>
      <protection/>
    </xf>
    <xf numFmtId="0" fontId="13" fillId="0" borderId="20" xfId="54" applyNumberFormat="1" applyFont="1" applyFill="1" applyBorder="1" applyAlignment="1">
      <alignment horizontal="center" vertical="center" wrapText="1"/>
      <protection/>
    </xf>
    <xf numFmtId="0" fontId="13" fillId="0" borderId="21" xfId="54" applyNumberFormat="1" applyFont="1" applyFill="1" applyBorder="1" applyAlignment="1">
      <alignment horizontal="center" vertical="center" wrapText="1"/>
      <protection/>
    </xf>
    <xf numFmtId="0" fontId="13" fillId="0" borderId="11" xfId="54" applyNumberFormat="1" applyFont="1" applyFill="1" applyBorder="1" applyAlignment="1">
      <alignment horizontal="center" vertical="center" wrapText="1"/>
      <protection/>
    </xf>
    <xf numFmtId="0" fontId="18" fillId="0" borderId="20" xfId="54" applyNumberFormat="1" applyFont="1" applyFill="1" applyBorder="1" applyAlignment="1">
      <alignment horizontal="left" vertical="center" wrapText="1"/>
      <protection/>
    </xf>
    <xf numFmtId="0" fontId="18" fillId="0" borderId="21" xfId="54" applyNumberFormat="1" applyFont="1" applyFill="1" applyBorder="1" applyAlignment="1">
      <alignment horizontal="left" vertical="center" wrapText="1"/>
      <protection/>
    </xf>
    <xf numFmtId="0" fontId="18" fillId="0" borderId="11" xfId="54" applyNumberFormat="1" applyFont="1" applyFill="1" applyBorder="1" applyAlignment="1">
      <alignment horizontal="left" vertical="center" wrapText="1"/>
      <protection/>
    </xf>
    <xf numFmtId="0" fontId="11" fillId="0" borderId="20" xfId="54" applyNumberFormat="1" applyFont="1" applyFill="1" applyBorder="1" applyAlignment="1">
      <alignment horizontal="center" vertical="center" wrapText="1"/>
      <protection/>
    </xf>
    <xf numFmtId="0" fontId="11" fillId="0" borderId="21" xfId="54" applyNumberFormat="1" applyFont="1" applyFill="1" applyBorder="1" applyAlignment="1">
      <alignment horizontal="center" vertical="center" wrapText="1"/>
      <protection/>
    </xf>
    <xf numFmtId="0" fontId="11" fillId="0" borderId="11" xfId="54" applyNumberFormat="1" applyFont="1" applyFill="1" applyBorder="1" applyAlignment="1">
      <alignment horizontal="center" vertical="center" wrapText="1"/>
      <protection/>
    </xf>
    <xf numFmtId="0" fontId="18" fillId="0" borderId="20" xfId="54" applyNumberFormat="1" applyFont="1" applyFill="1" applyBorder="1" applyAlignment="1">
      <alignment horizontal="center" vertical="center" textRotation="90" wrapText="1"/>
      <protection/>
    </xf>
    <xf numFmtId="0" fontId="18" fillId="0" borderId="21" xfId="54" applyNumberFormat="1" applyFont="1" applyFill="1" applyBorder="1" applyAlignment="1">
      <alignment horizontal="center" vertical="center" textRotation="90" wrapText="1"/>
      <protection/>
    </xf>
    <xf numFmtId="0" fontId="18" fillId="0" borderId="11" xfId="54" applyNumberFormat="1" applyFont="1" applyFill="1" applyBorder="1" applyAlignment="1">
      <alignment horizontal="center" vertical="center" textRotation="90" wrapText="1"/>
      <protection/>
    </xf>
    <xf numFmtId="0" fontId="13" fillId="0" borderId="20" xfId="54" applyNumberFormat="1" applyFont="1" applyFill="1" applyBorder="1" applyAlignment="1">
      <alignment horizontal="center" vertical="center" textRotation="90" wrapText="1"/>
      <protection/>
    </xf>
    <xf numFmtId="0" fontId="13" fillId="0" borderId="21" xfId="54" applyNumberFormat="1" applyFont="1" applyFill="1" applyBorder="1" applyAlignment="1">
      <alignment horizontal="center" vertical="center" textRotation="90" wrapText="1"/>
      <protection/>
    </xf>
    <xf numFmtId="0" fontId="13" fillId="0" borderId="11" xfId="54" applyNumberFormat="1" applyFont="1" applyFill="1" applyBorder="1" applyAlignment="1">
      <alignment horizontal="center" vertical="center" textRotation="90" wrapText="1"/>
      <protection/>
    </xf>
    <xf numFmtId="0" fontId="12" fillId="0" borderId="20" xfId="54" applyNumberFormat="1" applyFont="1" applyFill="1" applyBorder="1" applyAlignment="1">
      <alignment horizontal="center" vertical="center" textRotation="90" wrapText="1"/>
      <protection/>
    </xf>
    <xf numFmtId="0" fontId="12" fillId="0" borderId="21" xfId="54" applyNumberFormat="1" applyFont="1" applyFill="1" applyBorder="1" applyAlignment="1">
      <alignment horizontal="center" vertical="center" textRotation="90" wrapText="1"/>
      <protection/>
    </xf>
    <xf numFmtId="0" fontId="12" fillId="0" borderId="11" xfId="54" applyNumberFormat="1" applyFont="1" applyFill="1" applyBorder="1" applyAlignment="1">
      <alignment horizontal="center" vertical="center" textRotation="90" wrapText="1"/>
      <protection/>
    </xf>
    <xf numFmtId="0" fontId="13" fillId="0" borderId="20" xfId="54" applyNumberFormat="1" applyFont="1" applyFill="1" applyBorder="1" applyAlignment="1">
      <alignment horizontal="left" vertical="center" wrapText="1"/>
      <protection/>
    </xf>
    <xf numFmtId="0" fontId="13" fillId="0" borderId="21" xfId="54" applyNumberFormat="1" applyFont="1" applyFill="1" applyBorder="1" applyAlignment="1">
      <alignment horizontal="left" vertical="center" wrapText="1"/>
      <protection/>
    </xf>
    <xf numFmtId="0" fontId="13" fillId="0" borderId="11" xfId="54" applyNumberFormat="1" applyFont="1" applyFill="1" applyBorder="1" applyAlignment="1">
      <alignment horizontal="left" vertical="center" wrapText="1"/>
      <protection/>
    </xf>
    <xf numFmtId="0" fontId="6" fillId="0" borderId="20" xfId="54" applyFont="1" applyBorder="1" applyAlignment="1">
      <alignment horizontal="left" vertical="center" wrapText="1"/>
      <protection/>
    </xf>
    <xf numFmtId="0" fontId="6" fillId="0" borderId="21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1" fillId="0" borderId="20" xfId="54" applyFont="1" applyBorder="1" applyAlignment="1">
      <alignment horizontal="left" vertical="center" wrapText="1"/>
      <protection/>
    </xf>
    <xf numFmtId="0" fontId="61" fillId="0" borderId="21" xfId="54" applyFont="1" applyBorder="1" applyAlignment="1">
      <alignment horizontal="left" vertical="center" wrapText="1"/>
      <protection/>
    </xf>
    <xf numFmtId="0" fontId="61" fillId="0" borderId="11" xfId="54" applyFont="1" applyBorder="1" applyAlignment="1">
      <alignment horizontal="left" vertical="center" wrapText="1"/>
      <protection/>
    </xf>
    <xf numFmtId="0" fontId="17" fillId="0" borderId="20" xfId="54" applyNumberFormat="1" applyFont="1" applyFill="1" applyBorder="1" applyAlignment="1">
      <alignment horizontal="center" vertical="center" wrapText="1"/>
      <protection/>
    </xf>
    <xf numFmtId="0" fontId="17" fillId="0" borderId="21" xfId="54" applyNumberFormat="1" applyFont="1" applyFill="1" applyBorder="1" applyAlignment="1">
      <alignment horizontal="center" vertical="center" wrapText="1"/>
      <protection/>
    </xf>
    <xf numFmtId="0" fontId="17" fillId="0" borderId="11" xfId="54" applyNumberFormat="1" applyFont="1" applyFill="1" applyBorder="1" applyAlignment="1">
      <alignment horizontal="center" vertical="center" wrapText="1"/>
      <protection/>
    </xf>
    <xf numFmtId="0" fontId="63" fillId="33" borderId="20" xfId="54" applyFont="1" applyFill="1" applyBorder="1" applyAlignment="1">
      <alignment horizontal="center" vertical="center" wrapText="1"/>
      <protection/>
    </xf>
    <xf numFmtId="0" fontId="63" fillId="33" borderId="21" xfId="54" applyFont="1" applyFill="1" applyBorder="1" applyAlignment="1">
      <alignment horizontal="center" vertical="center" wrapText="1"/>
      <protection/>
    </xf>
    <xf numFmtId="0" fontId="63" fillId="33" borderId="11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left" vertical="center" wrapText="1"/>
      <protection/>
    </xf>
    <xf numFmtId="0" fontId="6" fillId="0" borderId="21" xfId="54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164" fontId="12" fillId="0" borderId="20" xfId="54" applyNumberFormat="1" applyFont="1" applyFill="1" applyBorder="1" applyAlignment="1">
      <alignment horizontal="center" vertical="center" wrapText="1"/>
      <protection/>
    </xf>
    <xf numFmtId="164" fontId="12" fillId="0" borderId="21" xfId="54" applyNumberFormat="1" applyFont="1" applyFill="1" applyBorder="1" applyAlignment="1">
      <alignment horizontal="center" vertical="center" wrapText="1"/>
      <protection/>
    </xf>
    <xf numFmtId="164" fontId="12" fillId="0" borderId="11" xfId="54" applyNumberFormat="1" applyFont="1" applyFill="1" applyBorder="1" applyAlignment="1">
      <alignment horizontal="center" vertical="center" wrapText="1"/>
      <protection/>
    </xf>
    <xf numFmtId="0" fontId="14" fillId="0" borderId="20" xfId="54" applyNumberFormat="1" applyFont="1" applyFill="1" applyBorder="1" applyAlignment="1">
      <alignment horizontal="center" vertical="center" wrapText="1"/>
      <protection/>
    </xf>
    <xf numFmtId="0" fontId="14" fillId="0" borderId="21" xfId="54" applyNumberFormat="1" applyFont="1" applyFill="1" applyBorder="1" applyAlignment="1">
      <alignment horizontal="center" vertical="center" wrapText="1"/>
      <protection/>
    </xf>
    <xf numFmtId="0" fontId="14" fillId="0" borderId="11" xfId="54" applyNumberFormat="1" applyFont="1" applyFill="1" applyBorder="1" applyAlignment="1">
      <alignment horizontal="center" vertical="center" wrapText="1"/>
      <protection/>
    </xf>
    <xf numFmtId="2" fontId="13" fillId="0" borderId="20" xfId="54" applyNumberFormat="1" applyFont="1" applyFill="1" applyBorder="1" applyAlignment="1">
      <alignment horizontal="center" vertical="center" wrapText="1"/>
      <protection/>
    </xf>
    <xf numFmtId="2" fontId="13" fillId="0" borderId="21" xfId="54" applyNumberFormat="1" applyFont="1" applyFill="1" applyBorder="1" applyAlignment="1">
      <alignment horizontal="center" vertical="center" wrapText="1"/>
      <protection/>
    </xf>
    <xf numFmtId="2" fontId="13" fillId="0" borderId="11" xfId="54" applyNumberFormat="1" applyFont="1" applyFill="1" applyBorder="1" applyAlignment="1">
      <alignment horizontal="center" vertical="center" wrapText="1"/>
      <protection/>
    </xf>
    <xf numFmtId="0" fontId="64" fillId="0" borderId="20" xfId="54" applyNumberFormat="1" applyFont="1" applyBorder="1" applyAlignment="1">
      <alignment horizontal="left" vertical="center" wrapText="1"/>
      <protection/>
    </xf>
    <xf numFmtId="0" fontId="64" fillId="0" borderId="21" xfId="54" applyNumberFormat="1" applyFont="1" applyBorder="1" applyAlignment="1">
      <alignment horizontal="left" vertical="center" wrapText="1"/>
      <protection/>
    </xf>
    <xf numFmtId="0" fontId="64" fillId="0" borderId="11" xfId="54" applyNumberFormat="1" applyFont="1" applyBorder="1" applyAlignment="1">
      <alignment horizontal="left" vertical="center" wrapText="1"/>
      <protection/>
    </xf>
    <xf numFmtId="2" fontId="12" fillId="0" borderId="20" xfId="54" applyNumberFormat="1" applyFont="1" applyFill="1" applyBorder="1" applyAlignment="1">
      <alignment horizontal="center" vertical="center" wrapText="1"/>
      <protection/>
    </xf>
    <xf numFmtId="2" fontId="12" fillId="0" borderId="21" xfId="54" applyNumberFormat="1" applyFont="1" applyFill="1" applyBorder="1" applyAlignment="1">
      <alignment horizontal="center" vertical="center" wrapText="1"/>
      <protection/>
    </xf>
    <xf numFmtId="2" fontId="12" fillId="0" borderId="11" xfId="54" applyNumberFormat="1" applyFont="1" applyFill="1" applyBorder="1" applyAlignment="1">
      <alignment horizontal="center" vertical="center" wrapText="1"/>
      <protection/>
    </xf>
    <xf numFmtId="0" fontId="61" fillId="0" borderId="20" xfId="54" applyNumberFormat="1" applyFont="1" applyBorder="1" applyAlignment="1">
      <alignment horizontal="left" vertical="center" wrapText="1"/>
      <protection/>
    </xf>
    <xf numFmtId="0" fontId="61" fillId="0" borderId="21" xfId="54" applyNumberFormat="1" applyFont="1" applyBorder="1" applyAlignment="1">
      <alignment horizontal="left" vertical="center" wrapText="1"/>
      <protection/>
    </xf>
    <xf numFmtId="0" fontId="61" fillId="0" borderId="11" xfId="54" applyNumberFormat="1" applyFont="1" applyBorder="1" applyAlignment="1">
      <alignment horizontal="left" vertical="center" wrapText="1"/>
      <protection/>
    </xf>
    <xf numFmtId="0" fontId="65" fillId="0" borderId="20" xfId="54" applyNumberFormat="1" applyFont="1" applyFill="1" applyBorder="1" applyAlignment="1">
      <alignment horizontal="center" vertical="center" wrapText="1"/>
      <protection/>
    </xf>
    <xf numFmtId="0" fontId="65" fillId="0" borderId="21" xfId="54" applyNumberFormat="1" applyFont="1" applyFill="1" applyBorder="1" applyAlignment="1">
      <alignment horizontal="center" vertical="center" wrapText="1"/>
      <protection/>
    </xf>
    <xf numFmtId="0" fontId="65" fillId="0" borderId="11" xfId="54" applyNumberFormat="1" applyFont="1" applyFill="1" applyBorder="1" applyAlignment="1">
      <alignment horizontal="center" vertical="center" wrapText="1"/>
      <protection/>
    </xf>
    <xf numFmtId="0" fontId="20" fillId="0" borderId="20" xfId="54" applyFont="1" applyBorder="1" applyAlignment="1">
      <alignment horizontal="center" vertical="top"/>
      <protection/>
    </xf>
    <xf numFmtId="0" fontId="20" fillId="0" borderId="21" xfId="54" applyFont="1" applyBorder="1" applyAlignment="1">
      <alignment horizontal="center" vertical="top"/>
      <protection/>
    </xf>
    <xf numFmtId="0" fontId="20" fillId="0" borderId="11" xfId="54" applyFont="1" applyBorder="1" applyAlignment="1">
      <alignment horizontal="center" vertical="top"/>
      <protection/>
    </xf>
    <xf numFmtId="0" fontId="20" fillId="0" borderId="13" xfId="54" applyFont="1" applyBorder="1" applyAlignment="1">
      <alignment horizontal="center" vertical="center" textRotation="90" wrapText="1"/>
      <protection/>
    </xf>
    <xf numFmtId="0" fontId="20" fillId="0" borderId="12" xfId="54" applyFont="1" applyBorder="1" applyAlignment="1">
      <alignment horizontal="center" vertical="center" textRotation="90" wrapText="1"/>
      <protection/>
    </xf>
    <xf numFmtId="0" fontId="20" fillId="0" borderId="18" xfId="54" applyFont="1" applyBorder="1" applyAlignment="1">
      <alignment horizontal="center" vertical="center" textRotation="90" wrapText="1"/>
      <protection/>
    </xf>
    <xf numFmtId="0" fontId="20" fillId="0" borderId="0" xfId="54" applyFont="1" applyBorder="1" applyAlignment="1">
      <alignment horizontal="center" vertical="center" textRotation="90" wrapText="1"/>
      <protection/>
    </xf>
    <xf numFmtId="0" fontId="20" fillId="0" borderId="14" xfId="54" applyFont="1" applyBorder="1" applyAlignment="1">
      <alignment horizontal="center" vertical="center" textRotation="90" wrapText="1"/>
      <protection/>
    </xf>
    <xf numFmtId="0" fontId="20" fillId="0" borderId="19" xfId="54" applyFont="1" applyBorder="1" applyAlignment="1">
      <alignment horizontal="center" vertical="center" textRotation="90" wrapText="1"/>
      <protection/>
    </xf>
    <xf numFmtId="0" fontId="13" fillId="0" borderId="20" xfId="54" applyFont="1" applyBorder="1" applyAlignment="1">
      <alignment horizontal="center" vertical="top"/>
      <protection/>
    </xf>
    <xf numFmtId="0" fontId="13" fillId="0" borderId="21" xfId="54" applyFont="1" applyBorder="1" applyAlignment="1">
      <alignment horizontal="center" vertical="top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0" fillId="0" borderId="13" xfId="54" applyFont="1" applyBorder="1" applyAlignment="1">
      <alignment horizontal="center" vertical="center" wrapText="1"/>
      <protection/>
    </xf>
    <xf numFmtId="0" fontId="20" fillId="0" borderId="14" xfId="54" applyFont="1" applyBorder="1" applyAlignment="1">
      <alignment horizontal="center" vertical="center" wrapText="1"/>
      <protection/>
    </xf>
    <xf numFmtId="0" fontId="20" fillId="0" borderId="18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20" fillId="0" borderId="19" xfId="54" applyFont="1" applyBorder="1" applyAlignment="1">
      <alignment horizontal="center" vertical="center" wrapText="1"/>
      <protection/>
    </xf>
    <xf numFmtId="0" fontId="20" fillId="0" borderId="15" xfId="54" applyFont="1" applyBorder="1" applyAlignment="1">
      <alignment horizontal="center" vertical="center" wrapText="1"/>
      <protection/>
    </xf>
    <xf numFmtId="0" fontId="20" fillId="0" borderId="16" xfId="54" applyFont="1" applyBorder="1" applyAlignment="1">
      <alignment horizontal="center" vertical="center" wrapText="1"/>
      <protection/>
    </xf>
    <xf numFmtId="0" fontId="20" fillId="0" borderId="17" xfId="54" applyFont="1" applyBorder="1" applyAlignment="1">
      <alignment horizontal="center" vertical="center" wrapText="1"/>
      <protection/>
    </xf>
    <xf numFmtId="0" fontId="20" fillId="0" borderId="20" xfId="54" applyFont="1" applyBorder="1" applyAlignment="1">
      <alignment horizontal="center" vertical="center" wrapText="1"/>
      <protection/>
    </xf>
    <xf numFmtId="0" fontId="20" fillId="0" borderId="21" xfId="54" applyFont="1" applyBorder="1" applyAlignment="1">
      <alignment horizontal="center" vertical="center"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20" fillId="0" borderId="18" xfId="54" applyNumberFormat="1" applyFont="1" applyFill="1" applyBorder="1" applyAlignment="1">
      <alignment horizontal="center"/>
      <protection/>
    </xf>
    <xf numFmtId="49" fontId="20" fillId="0" borderId="0" xfId="54" applyNumberFormat="1" applyFont="1" applyFill="1" applyBorder="1" applyAlignment="1">
      <alignment horizontal="center"/>
      <protection/>
    </xf>
    <xf numFmtId="49" fontId="20" fillId="0" borderId="19" xfId="54" applyNumberFormat="1" applyFont="1" applyFill="1" applyBorder="1" applyAlignment="1">
      <alignment horizontal="center"/>
      <protection/>
    </xf>
    <xf numFmtId="0" fontId="20" fillId="0" borderId="18" xfId="54" applyFont="1" applyBorder="1" applyAlignment="1">
      <alignment horizontal="center"/>
      <protection/>
    </xf>
    <xf numFmtId="0" fontId="20" fillId="0" borderId="0" xfId="54" applyFont="1" applyBorder="1" applyAlignment="1">
      <alignment horizontal="center"/>
      <protection/>
    </xf>
    <xf numFmtId="0" fontId="20" fillId="0" borderId="19" xfId="54" applyFont="1" applyBorder="1" applyAlignment="1">
      <alignment horizontal="center"/>
      <protection/>
    </xf>
    <xf numFmtId="0" fontId="20" fillId="0" borderId="0" xfId="54" applyNumberFormat="1" applyFont="1" applyFill="1" applyBorder="1" applyAlignment="1">
      <alignment horizontal="center" vertical="center" textRotation="90" wrapText="1"/>
      <protection/>
    </xf>
    <xf numFmtId="49" fontId="20" fillId="0" borderId="19" xfId="54" applyNumberFormat="1" applyFont="1" applyFill="1" applyBorder="1" applyAlignment="1">
      <alignment horizontal="center" vertical="center" textRotation="90" wrapText="1"/>
      <protection/>
    </xf>
    <xf numFmtId="49" fontId="20" fillId="0" borderId="16" xfId="54" applyNumberFormat="1" applyFont="1" applyFill="1" applyBorder="1" applyAlignment="1">
      <alignment horizontal="center" vertical="center" textRotation="90" wrapText="1"/>
      <protection/>
    </xf>
    <xf numFmtId="49" fontId="20" fillId="0" borderId="17" xfId="54" applyNumberFormat="1" applyFont="1" applyFill="1" applyBorder="1" applyAlignment="1">
      <alignment horizontal="center" vertical="center" textRotation="90" wrapText="1"/>
      <protection/>
    </xf>
    <xf numFmtId="0" fontId="20" fillId="0" borderId="12" xfId="54" applyFont="1" applyBorder="1" applyAlignment="1">
      <alignment horizontal="center" vertical="center" textRotation="90"/>
      <protection/>
    </xf>
    <xf numFmtId="0" fontId="20" fillId="0" borderId="13" xfId="54" applyFont="1" applyBorder="1" applyAlignment="1">
      <alignment horizontal="center" vertical="center" textRotation="90"/>
      <protection/>
    </xf>
    <xf numFmtId="0" fontId="20" fillId="0" borderId="14" xfId="54" applyFont="1" applyBorder="1" applyAlignment="1">
      <alignment horizontal="center" vertical="center" textRotation="90"/>
      <protection/>
    </xf>
    <xf numFmtId="0" fontId="20" fillId="0" borderId="18" xfId="54" applyFont="1" applyBorder="1" applyAlignment="1">
      <alignment horizontal="center" vertical="center" textRotation="90"/>
      <protection/>
    </xf>
    <xf numFmtId="0" fontId="20" fillId="0" borderId="0" xfId="54" applyFont="1" applyBorder="1" applyAlignment="1">
      <alignment horizontal="center" vertical="center" textRotation="90"/>
      <protection/>
    </xf>
    <xf numFmtId="0" fontId="20" fillId="0" borderId="19" xfId="54" applyFont="1" applyBorder="1" applyAlignment="1">
      <alignment horizontal="center" vertical="center" textRotation="90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center" wrapText="1"/>
      <protection/>
    </xf>
    <xf numFmtId="0" fontId="21" fillId="0" borderId="15" xfId="54" applyFont="1" applyBorder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0" fillId="0" borderId="15" xfId="54" applyFont="1" applyBorder="1" applyAlignment="1">
      <alignment horizontal="center" vertical="center" textRotation="90" wrapText="1"/>
      <protection/>
    </xf>
    <xf numFmtId="0" fontId="20" fillId="0" borderId="16" xfId="54" applyFont="1" applyBorder="1" applyAlignment="1">
      <alignment horizontal="center" vertical="center" textRotation="90" wrapText="1"/>
      <protection/>
    </xf>
    <xf numFmtId="0" fontId="20" fillId="0" borderId="17" xfId="54" applyFont="1" applyBorder="1" applyAlignment="1">
      <alignment horizontal="center" vertical="center" textRotation="90" wrapText="1"/>
      <protection/>
    </xf>
    <xf numFmtId="0" fontId="20" fillId="0" borderId="21" xfId="54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"/>
  <sheetViews>
    <sheetView tabSelected="1" view="pageBreakPreview" zoomScaleSheetLayoutView="100" zoomScalePageLayoutView="0" workbookViewId="0" topLeftCell="A5">
      <selection activeCell="A5" sqref="A5:I5"/>
    </sheetView>
  </sheetViews>
  <sheetFormatPr defaultColWidth="9.140625" defaultRowHeight="15"/>
  <cols>
    <col min="1" max="1" width="5.7109375" style="0" customWidth="1"/>
    <col min="2" max="2" width="79.140625" style="2" customWidth="1"/>
    <col min="3" max="3" width="6.421875" style="0" customWidth="1"/>
    <col min="4" max="8" width="7.140625" style="0" customWidth="1"/>
    <col min="9" max="9" width="12.8515625" style="0" customWidth="1"/>
  </cols>
  <sheetData>
    <row r="1" ht="15" hidden="1"/>
    <row r="2" ht="15" hidden="1"/>
    <row r="3" spans="1:9" ht="1.5" customHeight="1" hidden="1">
      <c r="A3" s="5"/>
      <c r="B3" s="5"/>
      <c r="C3" s="5"/>
      <c r="D3" s="5"/>
      <c r="E3" s="5"/>
      <c r="F3" s="33"/>
      <c r="G3" s="33"/>
      <c r="H3" s="33"/>
      <c r="I3" s="5"/>
    </row>
    <row r="4" spans="1:9" ht="1.5" customHeight="1" hidden="1">
      <c r="A4" s="33"/>
      <c r="B4" s="33"/>
      <c r="C4" s="33"/>
      <c r="D4" s="33"/>
      <c r="E4" s="33"/>
      <c r="F4" s="33"/>
      <c r="G4" s="33"/>
      <c r="H4" s="33"/>
      <c r="I4" s="33"/>
    </row>
    <row r="5" spans="1:9" s="37" customFormat="1" ht="36" customHeight="1">
      <c r="A5" s="38" t="s">
        <v>90</v>
      </c>
      <c r="B5" s="38"/>
      <c r="C5" s="38"/>
      <c r="D5" s="38"/>
      <c r="E5" s="38"/>
      <c r="F5" s="38"/>
      <c r="G5" s="38"/>
      <c r="H5" s="38"/>
      <c r="I5" s="38"/>
    </row>
    <row r="6" spans="1:9" ht="17.25" customHeight="1">
      <c r="A6" s="42" t="s">
        <v>0</v>
      </c>
      <c r="B6" s="42" t="s">
        <v>1</v>
      </c>
      <c r="C6" s="42" t="s">
        <v>2</v>
      </c>
      <c r="D6" s="42" t="s">
        <v>3</v>
      </c>
      <c r="E6" s="42"/>
      <c r="F6" s="42"/>
      <c r="G6" s="42"/>
      <c r="H6" s="42"/>
      <c r="I6" s="42"/>
    </row>
    <row r="7" spans="1:9" ht="15">
      <c r="A7" s="42"/>
      <c r="B7" s="42"/>
      <c r="C7" s="42"/>
      <c r="D7" s="29">
        <v>2018</v>
      </c>
      <c r="E7" s="29">
        <v>2019</v>
      </c>
      <c r="F7" s="32">
        <v>2020</v>
      </c>
      <c r="G7" s="32">
        <v>2021</v>
      </c>
      <c r="H7" s="32">
        <v>2022</v>
      </c>
      <c r="I7" s="29">
        <v>2023</v>
      </c>
    </row>
    <row r="8" spans="1:9" ht="28.5" customHeight="1">
      <c r="A8" s="1">
        <v>1</v>
      </c>
      <c r="B8" s="43" t="s">
        <v>4</v>
      </c>
      <c r="C8" s="43"/>
      <c r="D8" s="43"/>
      <c r="E8" s="43"/>
      <c r="F8" s="43"/>
      <c r="G8" s="43"/>
      <c r="H8" s="43"/>
      <c r="I8" s="43"/>
    </row>
    <row r="9" spans="1:9" ht="68.25" customHeight="1">
      <c r="A9" s="1" t="s">
        <v>5</v>
      </c>
      <c r="B9" s="31" t="s">
        <v>6</v>
      </c>
      <c r="C9" s="34" t="s">
        <v>7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</row>
    <row r="10" spans="1:9" ht="52.5" customHeight="1">
      <c r="A10" s="1" t="s">
        <v>8</v>
      </c>
      <c r="B10" s="31" t="s">
        <v>9</v>
      </c>
      <c r="C10" s="34" t="s">
        <v>7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</row>
    <row r="11" spans="1:9" ht="15" customHeight="1">
      <c r="A11" s="1">
        <v>2</v>
      </c>
      <c r="B11" s="43" t="s">
        <v>10</v>
      </c>
      <c r="C11" s="43"/>
      <c r="D11" s="43"/>
      <c r="E11" s="43"/>
      <c r="F11" s="43"/>
      <c r="G11" s="43"/>
      <c r="H11" s="43"/>
      <c r="I11" s="43"/>
    </row>
    <row r="12" spans="1:9" ht="54" customHeight="1">
      <c r="A12" s="1" t="s">
        <v>11</v>
      </c>
      <c r="B12" s="4" t="s">
        <v>12</v>
      </c>
      <c r="C12" s="26" t="s">
        <v>13</v>
      </c>
      <c r="D12" s="36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</row>
    <row r="13" spans="1:9" ht="18.75" customHeight="1">
      <c r="A13" s="1">
        <v>3</v>
      </c>
      <c r="B13" s="39" t="s">
        <v>89</v>
      </c>
      <c r="C13" s="40"/>
      <c r="D13" s="40"/>
      <c r="E13" s="40"/>
      <c r="F13" s="40"/>
      <c r="G13" s="40"/>
      <c r="H13" s="40"/>
      <c r="I13" s="41"/>
    </row>
    <row r="14" spans="1:10" ht="31.5" customHeight="1">
      <c r="A14" s="1" t="s">
        <v>14</v>
      </c>
      <c r="B14" s="31" t="s">
        <v>15</v>
      </c>
      <c r="C14" s="26" t="s">
        <v>7</v>
      </c>
      <c r="D14" s="34">
        <v>51.42</v>
      </c>
      <c r="E14" s="34">
        <v>51.39</v>
      </c>
      <c r="F14" s="34">
        <v>51.36</v>
      </c>
      <c r="G14" s="34">
        <v>51.34</v>
      </c>
      <c r="H14" s="34">
        <v>51.31</v>
      </c>
      <c r="I14" s="34">
        <v>51.3</v>
      </c>
      <c r="J14" s="35"/>
    </row>
    <row r="15" spans="1:10" ht="37.5" customHeight="1">
      <c r="A15" s="1" t="s">
        <v>16</v>
      </c>
      <c r="B15" s="31" t="s">
        <v>17</v>
      </c>
      <c r="C15" s="26" t="s">
        <v>21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5"/>
    </row>
    <row r="16" spans="1:10" ht="70.5" customHeight="1">
      <c r="A16" s="1" t="s">
        <v>18</v>
      </c>
      <c r="B16" s="31" t="s">
        <v>19</v>
      </c>
      <c r="C16" s="26" t="s">
        <v>21</v>
      </c>
      <c r="D16" s="34">
        <v>0.158</v>
      </c>
      <c r="E16" s="34">
        <v>0.156</v>
      </c>
      <c r="F16" s="34">
        <v>0.155</v>
      </c>
      <c r="G16" s="34">
        <v>0.154</v>
      </c>
      <c r="H16" s="34">
        <v>0.153</v>
      </c>
      <c r="I16" s="34">
        <v>0.151</v>
      </c>
      <c r="J16" s="35"/>
    </row>
    <row r="17" spans="1:9" s="3" customFormat="1" ht="14.25" customHeight="1" hidden="1">
      <c r="A17" s="30"/>
      <c r="B17" s="27"/>
      <c r="C17" s="30"/>
      <c r="D17" s="28"/>
      <c r="E17" s="28"/>
      <c r="F17" s="28"/>
      <c r="G17" s="28"/>
      <c r="H17" s="28"/>
      <c r="I17" s="28"/>
    </row>
  </sheetData>
  <sheetProtection/>
  <mergeCells count="8">
    <mergeCell ref="A5:I5"/>
    <mergeCell ref="B13:I13"/>
    <mergeCell ref="D6:I6"/>
    <mergeCell ref="B8:I8"/>
    <mergeCell ref="B11:I11"/>
    <mergeCell ref="A6:A7"/>
    <mergeCell ref="B6:B7"/>
    <mergeCell ref="C6:C7"/>
  </mergeCells>
  <printOptions/>
  <pageMargins left="0.9055118110236221" right="0.5118110236220472" top="0.5511811023622047" bottom="0.551181102362204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A47"/>
  <sheetViews>
    <sheetView view="pageBreakPreview" zoomScaleSheetLayoutView="100" zoomScalePageLayoutView="0" workbookViewId="0" topLeftCell="A1">
      <selection activeCell="BW12" sqref="BW12:CA12"/>
    </sheetView>
  </sheetViews>
  <sheetFormatPr defaultColWidth="0.85546875" defaultRowHeight="15"/>
  <cols>
    <col min="1" max="3" width="0.85546875" style="7" customWidth="1"/>
    <col min="4" max="17" width="1.421875" style="7" customWidth="1"/>
    <col min="18" max="37" width="0.85546875" style="7" customWidth="1"/>
    <col min="38" max="16384" width="0.85546875" style="7" customWidth="1"/>
  </cols>
  <sheetData>
    <row r="1" spans="1:157" ht="32.25" customHeight="1">
      <c r="A1" s="47" t="s">
        <v>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</row>
    <row r="3" spans="1:157" s="6" customFormat="1" ht="40.5" customHeight="1">
      <c r="A3" s="128" t="s">
        <v>0</v>
      </c>
      <c r="B3" s="129"/>
      <c r="C3" s="130"/>
      <c r="D3" s="128" t="s">
        <v>20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  <c r="R3" s="128" t="s">
        <v>23</v>
      </c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30"/>
      <c r="AU3" s="137" t="s">
        <v>24</v>
      </c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9"/>
      <c r="DK3" s="156" t="s">
        <v>25</v>
      </c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21" t="s">
        <v>26</v>
      </c>
      <c r="DW3" s="120"/>
      <c r="DX3" s="120"/>
      <c r="DY3" s="120"/>
      <c r="DZ3" s="128" t="s">
        <v>27</v>
      </c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1" t="s">
        <v>28</v>
      </c>
      <c r="EU3" s="120"/>
      <c r="EV3" s="120"/>
      <c r="EW3" s="121" t="s">
        <v>22</v>
      </c>
      <c r="EX3" s="120"/>
      <c r="EY3" s="120"/>
      <c r="EZ3" s="120"/>
      <c r="FA3" s="124"/>
    </row>
    <row r="4" spans="1:157" s="6" customFormat="1" ht="12" customHeight="1">
      <c r="A4" s="131"/>
      <c r="B4" s="132"/>
      <c r="C4" s="133"/>
      <c r="D4" s="131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1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21" t="s">
        <v>29</v>
      </c>
      <c r="AV4" s="120"/>
      <c r="AW4" s="124"/>
      <c r="AX4" s="121" t="s">
        <v>30</v>
      </c>
      <c r="AY4" s="120"/>
      <c r="AZ4" s="120"/>
      <c r="BA4" s="120"/>
      <c r="BB4" s="124"/>
      <c r="BC4" s="9"/>
      <c r="BD4" s="10"/>
      <c r="BE4" s="10"/>
      <c r="BF4" s="165">
        <v>2015</v>
      </c>
      <c r="BG4" s="165"/>
      <c r="BH4" s="165"/>
      <c r="BI4" s="165"/>
      <c r="BJ4" s="165"/>
      <c r="BK4" s="11" t="s">
        <v>31</v>
      </c>
      <c r="BL4" s="10"/>
      <c r="BM4" s="10"/>
      <c r="BN4" s="12"/>
      <c r="BO4" s="10"/>
      <c r="BP4" s="10"/>
      <c r="BQ4" s="13"/>
      <c r="BR4" s="9"/>
      <c r="BS4" s="10"/>
      <c r="BT4" s="10"/>
      <c r="BU4" s="165">
        <v>2016</v>
      </c>
      <c r="BV4" s="165"/>
      <c r="BW4" s="165"/>
      <c r="BX4" s="165"/>
      <c r="BY4" s="165"/>
      <c r="BZ4" s="11" t="s">
        <v>31</v>
      </c>
      <c r="CA4" s="10"/>
      <c r="CB4" s="10"/>
      <c r="CC4" s="12"/>
      <c r="CD4" s="10"/>
      <c r="CE4" s="10"/>
      <c r="CF4" s="13"/>
      <c r="CG4" s="9"/>
      <c r="CH4" s="10"/>
      <c r="CI4" s="10"/>
      <c r="CJ4" s="165">
        <v>2017</v>
      </c>
      <c r="CK4" s="165"/>
      <c r="CL4" s="165"/>
      <c r="CM4" s="165"/>
      <c r="CN4" s="165"/>
      <c r="CO4" s="11" t="s">
        <v>31</v>
      </c>
      <c r="CP4" s="10"/>
      <c r="CQ4" s="10"/>
      <c r="CR4" s="12"/>
      <c r="CS4" s="10"/>
      <c r="CT4" s="10"/>
      <c r="CU4" s="13"/>
      <c r="CV4" s="9"/>
      <c r="CW4" s="10"/>
      <c r="CX4" s="10"/>
      <c r="CY4" s="165">
        <v>2018</v>
      </c>
      <c r="CZ4" s="165"/>
      <c r="DA4" s="165"/>
      <c r="DB4" s="165"/>
      <c r="DC4" s="165"/>
      <c r="DD4" s="11" t="s">
        <v>31</v>
      </c>
      <c r="DE4" s="10"/>
      <c r="DF4" s="10"/>
      <c r="DG4" s="12"/>
      <c r="DH4" s="10"/>
      <c r="DI4" s="10"/>
      <c r="DJ4" s="13"/>
      <c r="DK4" s="158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22"/>
      <c r="DW4" s="123"/>
      <c r="DX4" s="123"/>
      <c r="DY4" s="123"/>
      <c r="DZ4" s="131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22"/>
      <c r="EU4" s="123"/>
      <c r="EV4" s="123"/>
      <c r="EW4" s="122"/>
      <c r="EX4" s="123"/>
      <c r="EY4" s="123"/>
      <c r="EZ4" s="123"/>
      <c r="FA4" s="125"/>
    </row>
    <row r="5" spans="1:157" s="6" customFormat="1" ht="6" customHeight="1">
      <c r="A5" s="131"/>
      <c r="B5" s="132"/>
      <c r="C5" s="133"/>
      <c r="D5" s="131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3"/>
      <c r="R5" s="131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3"/>
      <c r="AU5" s="122"/>
      <c r="AV5" s="123"/>
      <c r="AW5" s="125"/>
      <c r="AX5" s="122"/>
      <c r="AY5" s="123"/>
      <c r="AZ5" s="123"/>
      <c r="BA5" s="123"/>
      <c r="BB5" s="125"/>
      <c r="BC5" s="14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6"/>
      <c r="BR5" s="14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6"/>
      <c r="CG5" s="14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6"/>
      <c r="CV5" s="14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6"/>
      <c r="DK5" s="160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22"/>
      <c r="DW5" s="123"/>
      <c r="DX5" s="123"/>
      <c r="DY5" s="123"/>
      <c r="DZ5" s="131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22"/>
      <c r="EU5" s="123"/>
      <c r="EV5" s="123"/>
      <c r="EW5" s="122"/>
      <c r="EX5" s="123"/>
      <c r="EY5" s="123"/>
      <c r="EZ5" s="123"/>
      <c r="FA5" s="125"/>
    </row>
    <row r="6" spans="1:157" s="6" customFormat="1" ht="73.5" customHeight="1">
      <c r="A6" s="131"/>
      <c r="B6" s="132"/>
      <c r="C6" s="133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6"/>
      <c r="AU6" s="122"/>
      <c r="AV6" s="123"/>
      <c r="AW6" s="125"/>
      <c r="AX6" s="122"/>
      <c r="AY6" s="123"/>
      <c r="AZ6" s="123"/>
      <c r="BA6" s="123"/>
      <c r="BB6" s="125"/>
      <c r="BC6" s="121" t="s">
        <v>32</v>
      </c>
      <c r="BD6" s="120"/>
      <c r="BE6" s="120"/>
      <c r="BF6" s="120"/>
      <c r="BG6" s="124"/>
      <c r="BH6" s="121" t="s">
        <v>33</v>
      </c>
      <c r="BI6" s="120"/>
      <c r="BJ6" s="120"/>
      <c r="BK6" s="120"/>
      <c r="BL6" s="120"/>
      <c r="BM6" s="121" t="s">
        <v>34</v>
      </c>
      <c r="BN6" s="120"/>
      <c r="BO6" s="120"/>
      <c r="BP6" s="120"/>
      <c r="BQ6" s="124"/>
      <c r="BR6" s="121" t="s">
        <v>32</v>
      </c>
      <c r="BS6" s="120"/>
      <c r="BT6" s="120"/>
      <c r="BU6" s="120"/>
      <c r="BV6" s="124"/>
      <c r="BW6" s="121" t="s">
        <v>33</v>
      </c>
      <c r="BX6" s="120"/>
      <c r="BY6" s="120"/>
      <c r="BZ6" s="120"/>
      <c r="CA6" s="120"/>
      <c r="CB6" s="121" t="s">
        <v>34</v>
      </c>
      <c r="CC6" s="120"/>
      <c r="CD6" s="120"/>
      <c r="CE6" s="120"/>
      <c r="CF6" s="124"/>
      <c r="CG6" s="121" t="s">
        <v>32</v>
      </c>
      <c r="CH6" s="120"/>
      <c r="CI6" s="120"/>
      <c r="CJ6" s="120"/>
      <c r="CK6" s="124"/>
      <c r="CL6" s="121" t="s">
        <v>33</v>
      </c>
      <c r="CM6" s="120"/>
      <c r="CN6" s="120"/>
      <c r="CO6" s="120"/>
      <c r="CP6" s="120"/>
      <c r="CQ6" s="121" t="s">
        <v>34</v>
      </c>
      <c r="CR6" s="120"/>
      <c r="CS6" s="120"/>
      <c r="CT6" s="120"/>
      <c r="CU6" s="124"/>
      <c r="CV6" s="121" t="s">
        <v>32</v>
      </c>
      <c r="CW6" s="120"/>
      <c r="CX6" s="120"/>
      <c r="CY6" s="120"/>
      <c r="CZ6" s="124"/>
      <c r="DA6" s="121" t="s">
        <v>33</v>
      </c>
      <c r="DB6" s="120"/>
      <c r="DC6" s="120"/>
      <c r="DD6" s="120"/>
      <c r="DE6" s="120"/>
      <c r="DF6" s="121" t="s">
        <v>34</v>
      </c>
      <c r="DG6" s="120"/>
      <c r="DH6" s="120"/>
      <c r="DI6" s="120"/>
      <c r="DJ6" s="124"/>
      <c r="DK6" s="121" t="s">
        <v>35</v>
      </c>
      <c r="DL6" s="120"/>
      <c r="DM6" s="120"/>
      <c r="DN6" s="120"/>
      <c r="DO6" s="120"/>
      <c r="DP6" s="121" t="s">
        <v>36</v>
      </c>
      <c r="DQ6" s="120"/>
      <c r="DR6" s="120"/>
      <c r="DS6" s="121" t="s">
        <v>37</v>
      </c>
      <c r="DT6" s="120"/>
      <c r="DU6" s="120"/>
      <c r="DV6" s="122"/>
      <c r="DW6" s="123"/>
      <c r="DX6" s="123"/>
      <c r="DY6" s="123"/>
      <c r="DZ6" s="134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22"/>
      <c r="EU6" s="123"/>
      <c r="EV6" s="123"/>
      <c r="EW6" s="122"/>
      <c r="EX6" s="123"/>
      <c r="EY6" s="123"/>
      <c r="EZ6" s="123"/>
      <c r="FA6" s="125"/>
    </row>
    <row r="7" spans="1:157" s="6" customFormat="1" ht="15" customHeight="1">
      <c r="A7" s="131"/>
      <c r="B7" s="132"/>
      <c r="C7" s="133"/>
      <c r="D7" s="13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  <c r="R7" s="150" t="s">
        <v>38</v>
      </c>
      <c r="S7" s="151"/>
      <c r="T7" s="151"/>
      <c r="U7" s="152"/>
      <c r="V7" s="150" t="s">
        <v>39</v>
      </c>
      <c r="W7" s="151"/>
      <c r="X7" s="151"/>
      <c r="Y7" s="151"/>
      <c r="Z7" s="152"/>
      <c r="AA7" s="17"/>
      <c r="AB7" s="120" t="s">
        <v>31</v>
      </c>
      <c r="AC7" s="120"/>
      <c r="AD7" s="120"/>
      <c r="AE7" s="18"/>
      <c r="AF7" s="19"/>
      <c r="AG7" s="120" t="s">
        <v>31</v>
      </c>
      <c r="AH7" s="120"/>
      <c r="AI7" s="120"/>
      <c r="AJ7" s="20"/>
      <c r="AK7" s="19"/>
      <c r="AL7" s="120" t="s">
        <v>31</v>
      </c>
      <c r="AM7" s="120"/>
      <c r="AN7" s="120"/>
      <c r="AO7" s="18"/>
      <c r="AP7" s="19"/>
      <c r="AQ7" s="120" t="s">
        <v>31</v>
      </c>
      <c r="AR7" s="120"/>
      <c r="AS7" s="120"/>
      <c r="AT7" s="13"/>
      <c r="AU7" s="122"/>
      <c r="AV7" s="123"/>
      <c r="AW7" s="125"/>
      <c r="AX7" s="122"/>
      <c r="AY7" s="123"/>
      <c r="AZ7" s="123"/>
      <c r="BA7" s="123"/>
      <c r="BB7" s="125"/>
      <c r="BC7" s="122"/>
      <c r="BD7" s="123"/>
      <c r="BE7" s="123"/>
      <c r="BF7" s="123"/>
      <c r="BG7" s="125"/>
      <c r="BH7" s="122"/>
      <c r="BI7" s="123"/>
      <c r="BJ7" s="123"/>
      <c r="BK7" s="123"/>
      <c r="BL7" s="123"/>
      <c r="BM7" s="122"/>
      <c r="BN7" s="123"/>
      <c r="BO7" s="123"/>
      <c r="BP7" s="123"/>
      <c r="BQ7" s="125"/>
      <c r="BR7" s="122"/>
      <c r="BS7" s="123"/>
      <c r="BT7" s="123"/>
      <c r="BU7" s="123"/>
      <c r="BV7" s="125"/>
      <c r="BW7" s="122"/>
      <c r="BX7" s="123"/>
      <c r="BY7" s="123"/>
      <c r="BZ7" s="123"/>
      <c r="CA7" s="123"/>
      <c r="CB7" s="122"/>
      <c r="CC7" s="123"/>
      <c r="CD7" s="123"/>
      <c r="CE7" s="123"/>
      <c r="CF7" s="125"/>
      <c r="CG7" s="122"/>
      <c r="CH7" s="123"/>
      <c r="CI7" s="123"/>
      <c r="CJ7" s="123"/>
      <c r="CK7" s="125"/>
      <c r="CL7" s="122"/>
      <c r="CM7" s="123"/>
      <c r="CN7" s="123"/>
      <c r="CO7" s="123"/>
      <c r="CP7" s="123"/>
      <c r="CQ7" s="122"/>
      <c r="CR7" s="123"/>
      <c r="CS7" s="123"/>
      <c r="CT7" s="123"/>
      <c r="CU7" s="125"/>
      <c r="CV7" s="122"/>
      <c r="CW7" s="123"/>
      <c r="CX7" s="123"/>
      <c r="CY7" s="123"/>
      <c r="CZ7" s="125"/>
      <c r="DA7" s="122"/>
      <c r="DB7" s="123"/>
      <c r="DC7" s="123"/>
      <c r="DD7" s="123"/>
      <c r="DE7" s="123"/>
      <c r="DF7" s="122"/>
      <c r="DG7" s="123"/>
      <c r="DH7" s="123"/>
      <c r="DI7" s="123"/>
      <c r="DJ7" s="125"/>
      <c r="DK7" s="122"/>
      <c r="DL7" s="123"/>
      <c r="DM7" s="123"/>
      <c r="DN7" s="123"/>
      <c r="DO7" s="123"/>
      <c r="DP7" s="122"/>
      <c r="DQ7" s="123"/>
      <c r="DR7" s="123"/>
      <c r="DS7" s="122"/>
      <c r="DT7" s="123"/>
      <c r="DU7" s="123"/>
      <c r="DV7" s="122"/>
      <c r="DW7" s="123"/>
      <c r="DX7" s="123"/>
      <c r="DY7" s="123"/>
      <c r="DZ7" s="9"/>
      <c r="EA7" s="10"/>
      <c r="EB7" s="10"/>
      <c r="EC7" s="10"/>
      <c r="ED7" s="10"/>
      <c r="EE7" s="9"/>
      <c r="EF7" s="10"/>
      <c r="EG7" s="10"/>
      <c r="EH7" s="10"/>
      <c r="EI7" s="10"/>
      <c r="EJ7" s="9"/>
      <c r="EK7" s="10"/>
      <c r="EL7" s="10"/>
      <c r="EM7" s="10"/>
      <c r="EN7" s="10"/>
      <c r="EO7" s="9"/>
      <c r="EP7" s="10"/>
      <c r="EQ7" s="10"/>
      <c r="ER7" s="10"/>
      <c r="ES7" s="10"/>
      <c r="ET7" s="122"/>
      <c r="EU7" s="123"/>
      <c r="EV7" s="123"/>
      <c r="EW7" s="122"/>
      <c r="EX7" s="123"/>
      <c r="EY7" s="123"/>
      <c r="EZ7" s="123"/>
      <c r="FA7" s="125"/>
    </row>
    <row r="8" spans="1:157" s="6" customFormat="1" ht="12" customHeight="1">
      <c r="A8" s="131"/>
      <c r="B8" s="132"/>
      <c r="C8" s="133"/>
      <c r="D8" s="131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3"/>
      <c r="R8" s="153"/>
      <c r="S8" s="154"/>
      <c r="T8" s="154"/>
      <c r="U8" s="155"/>
      <c r="V8" s="153"/>
      <c r="W8" s="154"/>
      <c r="X8" s="154"/>
      <c r="Y8" s="154"/>
      <c r="Z8" s="155"/>
      <c r="AA8" s="21"/>
      <c r="AB8" s="146">
        <v>2015</v>
      </c>
      <c r="AC8" s="146"/>
      <c r="AD8" s="147"/>
      <c r="AE8" s="22"/>
      <c r="AF8" s="21"/>
      <c r="AG8" s="146">
        <v>2016</v>
      </c>
      <c r="AH8" s="146"/>
      <c r="AI8" s="147"/>
      <c r="AJ8" s="23"/>
      <c r="AK8" s="21"/>
      <c r="AL8" s="146">
        <v>2017</v>
      </c>
      <c r="AM8" s="146"/>
      <c r="AN8" s="147"/>
      <c r="AO8" s="22"/>
      <c r="AP8" s="21"/>
      <c r="AQ8" s="146">
        <v>2018</v>
      </c>
      <c r="AR8" s="146"/>
      <c r="AS8" s="147"/>
      <c r="AT8" s="23"/>
      <c r="AU8" s="122"/>
      <c r="AV8" s="123"/>
      <c r="AW8" s="125"/>
      <c r="AX8" s="122"/>
      <c r="AY8" s="123"/>
      <c r="AZ8" s="123"/>
      <c r="BA8" s="123"/>
      <c r="BB8" s="125"/>
      <c r="BC8" s="122"/>
      <c r="BD8" s="123"/>
      <c r="BE8" s="123"/>
      <c r="BF8" s="123"/>
      <c r="BG8" s="125"/>
      <c r="BH8" s="122"/>
      <c r="BI8" s="123"/>
      <c r="BJ8" s="123"/>
      <c r="BK8" s="123"/>
      <c r="BL8" s="123"/>
      <c r="BM8" s="122"/>
      <c r="BN8" s="123"/>
      <c r="BO8" s="123"/>
      <c r="BP8" s="123"/>
      <c r="BQ8" s="125"/>
      <c r="BR8" s="122"/>
      <c r="BS8" s="123"/>
      <c r="BT8" s="123"/>
      <c r="BU8" s="123"/>
      <c r="BV8" s="125"/>
      <c r="BW8" s="122"/>
      <c r="BX8" s="123"/>
      <c r="BY8" s="123"/>
      <c r="BZ8" s="123"/>
      <c r="CA8" s="123"/>
      <c r="CB8" s="122"/>
      <c r="CC8" s="123"/>
      <c r="CD8" s="123"/>
      <c r="CE8" s="123"/>
      <c r="CF8" s="125"/>
      <c r="CG8" s="122"/>
      <c r="CH8" s="123"/>
      <c r="CI8" s="123"/>
      <c r="CJ8" s="123"/>
      <c r="CK8" s="125"/>
      <c r="CL8" s="122"/>
      <c r="CM8" s="123"/>
      <c r="CN8" s="123"/>
      <c r="CO8" s="123"/>
      <c r="CP8" s="123"/>
      <c r="CQ8" s="122"/>
      <c r="CR8" s="123"/>
      <c r="CS8" s="123"/>
      <c r="CT8" s="123"/>
      <c r="CU8" s="125"/>
      <c r="CV8" s="122"/>
      <c r="CW8" s="123"/>
      <c r="CX8" s="123"/>
      <c r="CY8" s="123"/>
      <c r="CZ8" s="125"/>
      <c r="DA8" s="122"/>
      <c r="DB8" s="123"/>
      <c r="DC8" s="123"/>
      <c r="DD8" s="123"/>
      <c r="DE8" s="123"/>
      <c r="DF8" s="122"/>
      <c r="DG8" s="123"/>
      <c r="DH8" s="123"/>
      <c r="DI8" s="123"/>
      <c r="DJ8" s="125"/>
      <c r="DK8" s="122"/>
      <c r="DL8" s="123"/>
      <c r="DM8" s="123"/>
      <c r="DN8" s="123"/>
      <c r="DO8" s="123"/>
      <c r="DP8" s="122"/>
      <c r="DQ8" s="123"/>
      <c r="DR8" s="123"/>
      <c r="DS8" s="122"/>
      <c r="DT8" s="123"/>
      <c r="DU8" s="123"/>
      <c r="DV8" s="122"/>
      <c r="DW8" s="123"/>
      <c r="DX8" s="123"/>
      <c r="DY8" s="123"/>
      <c r="DZ8" s="140">
        <v>2015</v>
      </c>
      <c r="EA8" s="141"/>
      <c r="EB8" s="141"/>
      <c r="EC8" s="141"/>
      <c r="ED8" s="142"/>
      <c r="EE8" s="140">
        <v>2016</v>
      </c>
      <c r="EF8" s="141"/>
      <c r="EG8" s="141"/>
      <c r="EH8" s="141"/>
      <c r="EI8" s="142"/>
      <c r="EJ8" s="143">
        <v>2017</v>
      </c>
      <c r="EK8" s="144"/>
      <c r="EL8" s="144"/>
      <c r="EM8" s="144"/>
      <c r="EN8" s="145"/>
      <c r="EO8" s="143">
        <v>2018</v>
      </c>
      <c r="EP8" s="144"/>
      <c r="EQ8" s="144"/>
      <c r="ER8" s="144"/>
      <c r="ES8" s="145"/>
      <c r="ET8" s="122"/>
      <c r="EU8" s="123"/>
      <c r="EV8" s="123"/>
      <c r="EW8" s="122"/>
      <c r="EX8" s="123"/>
      <c r="EY8" s="123"/>
      <c r="EZ8" s="123"/>
      <c r="FA8" s="125"/>
    </row>
    <row r="9" spans="1:157" s="6" customFormat="1" ht="17.25" customHeight="1">
      <c r="A9" s="131"/>
      <c r="B9" s="132"/>
      <c r="C9" s="133"/>
      <c r="D9" s="131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53"/>
      <c r="S9" s="154"/>
      <c r="T9" s="154"/>
      <c r="U9" s="155"/>
      <c r="V9" s="153"/>
      <c r="W9" s="154"/>
      <c r="X9" s="154"/>
      <c r="Y9" s="154"/>
      <c r="Z9" s="155"/>
      <c r="AA9" s="21"/>
      <c r="AB9" s="148"/>
      <c r="AC9" s="148"/>
      <c r="AD9" s="149"/>
      <c r="AE9" s="22"/>
      <c r="AF9" s="21"/>
      <c r="AG9" s="148"/>
      <c r="AH9" s="148"/>
      <c r="AI9" s="149"/>
      <c r="AJ9" s="23"/>
      <c r="AK9" s="21"/>
      <c r="AL9" s="148"/>
      <c r="AM9" s="148"/>
      <c r="AN9" s="149"/>
      <c r="AO9" s="22"/>
      <c r="AP9" s="21"/>
      <c r="AQ9" s="148"/>
      <c r="AR9" s="148"/>
      <c r="AS9" s="149"/>
      <c r="AT9" s="23"/>
      <c r="AU9" s="162"/>
      <c r="AV9" s="163"/>
      <c r="AW9" s="164"/>
      <c r="AX9" s="162"/>
      <c r="AY9" s="163"/>
      <c r="AZ9" s="163"/>
      <c r="BA9" s="163"/>
      <c r="BB9" s="164"/>
      <c r="BC9" s="122"/>
      <c r="BD9" s="123"/>
      <c r="BE9" s="123"/>
      <c r="BF9" s="123"/>
      <c r="BG9" s="125"/>
      <c r="BH9" s="122"/>
      <c r="BI9" s="123"/>
      <c r="BJ9" s="123"/>
      <c r="BK9" s="123"/>
      <c r="BL9" s="123"/>
      <c r="BM9" s="122"/>
      <c r="BN9" s="123"/>
      <c r="BO9" s="123"/>
      <c r="BP9" s="123"/>
      <c r="BQ9" s="125"/>
      <c r="BR9" s="122"/>
      <c r="BS9" s="123"/>
      <c r="BT9" s="123"/>
      <c r="BU9" s="123"/>
      <c r="BV9" s="125"/>
      <c r="BW9" s="122"/>
      <c r="BX9" s="123"/>
      <c r="BY9" s="123"/>
      <c r="BZ9" s="123"/>
      <c r="CA9" s="123"/>
      <c r="CB9" s="122"/>
      <c r="CC9" s="123"/>
      <c r="CD9" s="123"/>
      <c r="CE9" s="123"/>
      <c r="CF9" s="125"/>
      <c r="CG9" s="122"/>
      <c r="CH9" s="123"/>
      <c r="CI9" s="123"/>
      <c r="CJ9" s="123"/>
      <c r="CK9" s="125"/>
      <c r="CL9" s="122"/>
      <c r="CM9" s="123"/>
      <c r="CN9" s="123"/>
      <c r="CO9" s="123"/>
      <c r="CP9" s="123"/>
      <c r="CQ9" s="122"/>
      <c r="CR9" s="123"/>
      <c r="CS9" s="123"/>
      <c r="CT9" s="123"/>
      <c r="CU9" s="125"/>
      <c r="CV9" s="122"/>
      <c r="CW9" s="123"/>
      <c r="CX9" s="123"/>
      <c r="CY9" s="123"/>
      <c r="CZ9" s="125"/>
      <c r="DA9" s="122"/>
      <c r="DB9" s="123"/>
      <c r="DC9" s="123"/>
      <c r="DD9" s="123"/>
      <c r="DE9" s="123"/>
      <c r="DF9" s="122"/>
      <c r="DG9" s="123"/>
      <c r="DH9" s="123"/>
      <c r="DI9" s="123"/>
      <c r="DJ9" s="125"/>
      <c r="DK9" s="122"/>
      <c r="DL9" s="123"/>
      <c r="DM9" s="123"/>
      <c r="DN9" s="123"/>
      <c r="DO9" s="123"/>
      <c r="DP9" s="122"/>
      <c r="DQ9" s="123"/>
      <c r="DR9" s="123"/>
      <c r="DS9" s="122"/>
      <c r="DT9" s="123"/>
      <c r="DU9" s="123"/>
      <c r="DV9" s="162"/>
      <c r="DW9" s="163"/>
      <c r="DX9" s="163"/>
      <c r="DY9" s="163"/>
      <c r="DZ9" s="24"/>
      <c r="EA9" s="12"/>
      <c r="EB9" s="12"/>
      <c r="EC9" s="12"/>
      <c r="ED9" s="12"/>
      <c r="EE9" s="24"/>
      <c r="EF9" s="25"/>
      <c r="EG9" s="25"/>
      <c r="EH9" s="25"/>
      <c r="EI9" s="25"/>
      <c r="EJ9" s="24"/>
      <c r="EK9" s="12"/>
      <c r="EL9" s="12"/>
      <c r="EM9" s="12"/>
      <c r="EN9" s="12"/>
      <c r="EO9" s="24"/>
      <c r="EP9" s="25"/>
      <c r="EQ9" s="25"/>
      <c r="ER9" s="25"/>
      <c r="ES9" s="25"/>
      <c r="ET9" s="122"/>
      <c r="EU9" s="123"/>
      <c r="EV9" s="123"/>
      <c r="EW9" s="122"/>
      <c r="EX9" s="123"/>
      <c r="EY9" s="123"/>
      <c r="EZ9" s="123"/>
      <c r="FA9" s="125"/>
    </row>
    <row r="10" spans="1:157" s="6" customFormat="1" ht="12">
      <c r="A10" s="117">
        <v>1</v>
      </c>
      <c r="B10" s="118"/>
      <c r="C10" s="119"/>
      <c r="D10" s="117">
        <v>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/>
      <c r="R10" s="117">
        <v>3</v>
      </c>
      <c r="S10" s="118"/>
      <c r="T10" s="118"/>
      <c r="U10" s="119"/>
      <c r="V10" s="117">
        <v>4</v>
      </c>
      <c r="W10" s="118"/>
      <c r="X10" s="118"/>
      <c r="Y10" s="118"/>
      <c r="Z10" s="119"/>
      <c r="AA10" s="117">
        <v>5</v>
      </c>
      <c r="AB10" s="118"/>
      <c r="AC10" s="118"/>
      <c r="AD10" s="118"/>
      <c r="AE10" s="119"/>
      <c r="AF10" s="117">
        <v>6</v>
      </c>
      <c r="AG10" s="118"/>
      <c r="AH10" s="118"/>
      <c r="AI10" s="118"/>
      <c r="AJ10" s="119"/>
      <c r="AK10" s="117">
        <v>5</v>
      </c>
      <c r="AL10" s="118"/>
      <c r="AM10" s="118"/>
      <c r="AN10" s="118"/>
      <c r="AO10" s="119"/>
      <c r="AP10" s="117">
        <v>6</v>
      </c>
      <c r="AQ10" s="118"/>
      <c r="AR10" s="118"/>
      <c r="AS10" s="118"/>
      <c r="AT10" s="119"/>
      <c r="AU10" s="117">
        <v>7</v>
      </c>
      <c r="AV10" s="118"/>
      <c r="AW10" s="119"/>
      <c r="AX10" s="117">
        <v>8</v>
      </c>
      <c r="AY10" s="118"/>
      <c r="AZ10" s="118"/>
      <c r="BA10" s="118"/>
      <c r="BB10" s="119"/>
      <c r="BC10" s="117">
        <v>9</v>
      </c>
      <c r="BD10" s="118"/>
      <c r="BE10" s="118"/>
      <c r="BF10" s="118"/>
      <c r="BG10" s="119"/>
      <c r="BH10" s="117">
        <v>10</v>
      </c>
      <c r="BI10" s="118"/>
      <c r="BJ10" s="118"/>
      <c r="BK10" s="118"/>
      <c r="BL10" s="119"/>
      <c r="BM10" s="117">
        <v>11</v>
      </c>
      <c r="BN10" s="118"/>
      <c r="BO10" s="118"/>
      <c r="BP10" s="118"/>
      <c r="BQ10" s="119"/>
      <c r="BR10" s="117">
        <v>12</v>
      </c>
      <c r="BS10" s="118"/>
      <c r="BT10" s="118"/>
      <c r="BU10" s="118"/>
      <c r="BV10" s="119"/>
      <c r="BW10" s="117">
        <v>13</v>
      </c>
      <c r="BX10" s="118"/>
      <c r="BY10" s="118"/>
      <c r="BZ10" s="118"/>
      <c r="CA10" s="119"/>
      <c r="CB10" s="117">
        <v>14</v>
      </c>
      <c r="CC10" s="118"/>
      <c r="CD10" s="118"/>
      <c r="CE10" s="118"/>
      <c r="CF10" s="119"/>
      <c r="CG10" s="117">
        <v>9</v>
      </c>
      <c r="CH10" s="118"/>
      <c r="CI10" s="118"/>
      <c r="CJ10" s="118"/>
      <c r="CK10" s="119"/>
      <c r="CL10" s="117">
        <v>10</v>
      </c>
      <c r="CM10" s="118"/>
      <c r="CN10" s="118"/>
      <c r="CO10" s="118"/>
      <c r="CP10" s="119"/>
      <c r="CQ10" s="117">
        <v>11</v>
      </c>
      <c r="CR10" s="118"/>
      <c r="CS10" s="118"/>
      <c r="CT10" s="118"/>
      <c r="CU10" s="119"/>
      <c r="CV10" s="117">
        <v>12</v>
      </c>
      <c r="CW10" s="118"/>
      <c r="CX10" s="118"/>
      <c r="CY10" s="118"/>
      <c r="CZ10" s="119"/>
      <c r="DA10" s="117">
        <v>13</v>
      </c>
      <c r="DB10" s="118"/>
      <c r="DC10" s="118"/>
      <c r="DD10" s="118"/>
      <c r="DE10" s="119"/>
      <c r="DF10" s="117">
        <v>14</v>
      </c>
      <c r="DG10" s="118"/>
      <c r="DH10" s="118"/>
      <c r="DI10" s="118"/>
      <c r="DJ10" s="119"/>
      <c r="DK10" s="117">
        <v>15</v>
      </c>
      <c r="DL10" s="118"/>
      <c r="DM10" s="118"/>
      <c r="DN10" s="118"/>
      <c r="DO10" s="118"/>
      <c r="DP10" s="117">
        <v>16</v>
      </c>
      <c r="DQ10" s="118"/>
      <c r="DR10" s="118"/>
      <c r="DS10" s="117">
        <v>17</v>
      </c>
      <c r="DT10" s="118"/>
      <c r="DU10" s="118"/>
      <c r="DV10" s="117">
        <v>18</v>
      </c>
      <c r="DW10" s="118"/>
      <c r="DX10" s="118"/>
      <c r="DY10" s="118"/>
      <c r="DZ10" s="117">
        <v>19</v>
      </c>
      <c r="EA10" s="118"/>
      <c r="EB10" s="118"/>
      <c r="EC10" s="118"/>
      <c r="ED10" s="118"/>
      <c r="EE10" s="117">
        <v>20</v>
      </c>
      <c r="EF10" s="118"/>
      <c r="EG10" s="118"/>
      <c r="EH10" s="118"/>
      <c r="EI10" s="118"/>
      <c r="EJ10" s="117">
        <v>19</v>
      </c>
      <c r="EK10" s="118"/>
      <c r="EL10" s="118"/>
      <c r="EM10" s="118"/>
      <c r="EN10" s="118"/>
      <c r="EO10" s="117">
        <v>20</v>
      </c>
      <c r="EP10" s="118"/>
      <c r="EQ10" s="118"/>
      <c r="ER10" s="118"/>
      <c r="ES10" s="118"/>
      <c r="ET10" s="117">
        <v>21</v>
      </c>
      <c r="EU10" s="118"/>
      <c r="EV10" s="118"/>
      <c r="EW10" s="117">
        <v>22</v>
      </c>
      <c r="EX10" s="118"/>
      <c r="EY10" s="118"/>
      <c r="EZ10" s="118"/>
      <c r="FA10" s="119"/>
    </row>
    <row r="11" spans="1:157" s="6" customFormat="1" ht="12">
      <c r="A11" s="126" t="s">
        <v>40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8"/>
    </row>
    <row r="12" spans="1:157" s="6" customFormat="1" ht="105.75" customHeight="1">
      <c r="A12" s="44" t="s">
        <v>41</v>
      </c>
      <c r="B12" s="45"/>
      <c r="C12" s="46"/>
      <c r="D12" s="111" t="s">
        <v>42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3"/>
      <c r="R12" s="44" t="s">
        <v>43</v>
      </c>
      <c r="S12" s="45"/>
      <c r="T12" s="45"/>
      <c r="U12" s="46"/>
      <c r="V12" s="44">
        <v>1</v>
      </c>
      <c r="W12" s="45"/>
      <c r="X12" s="45"/>
      <c r="Y12" s="45"/>
      <c r="Z12" s="46"/>
      <c r="AA12" s="44">
        <v>1</v>
      </c>
      <c r="AB12" s="45"/>
      <c r="AC12" s="45"/>
      <c r="AD12" s="45"/>
      <c r="AE12" s="46"/>
      <c r="AF12" s="44"/>
      <c r="AG12" s="45"/>
      <c r="AH12" s="45"/>
      <c r="AI12" s="45"/>
      <c r="AJ12" s="46"/>
      <c r="AK12" s="44"/>
      <c r="AL12" s="45"/>
      <c r="AM12" s="45"/>
      <c r="AN12" s="45"/>
      <c r="AO12" s="46"/>
      <c r="AP12" s="44"/>
      <c r="AQ12" s="45"/>
      <c r="AR12" s="45"/>
      <c r="AS12" s="45"/>
      <c r="AT12" s="46"/>
      <c r="AU12" s="75" t="s">
        <v>44</v>
      </c>
      <c r="AV12" s="76"/>
      <c r="AW12" s="77"/>
      <c r="AX12" s="51">
        <f>BC12+BR12+CG12+CV12</f>
        <v>77</v>
      </c>
      <c r="AY12" s="45"/>
      <c r="AZ12" s="45"/>
      <c r="BA12" s="45"/>
      <c r="BB12" s="46"/>
      <c r="BC12" s="44">
        <v>77</v>
      </c>
      <c r="BD12" s="45"/>
      <c r="BE12" s="45"/>
      <c r="BF12" s="45"/>
      <c r="BG12" s="46"/>
      <c r="BH12" s="44">
        <f>BC12*0.325</f>
        <v>25.025000000000002</v>
      </c>
      <c r="BI12" s="45"/>
      <c r="BJ12" s="45"/>
      <c r="BK12" s="45"/>
      <c r="BL12" s="46"/>
      <c r="BM12" s="108">
        <f aca="true" t="shared" si="0" ref="BM12:BM18">BC12*4.54/1000</f>
        <v>0.34958</v>
      </c>
      <c r="BN12" s="109"/>
      <c r="BO12" s="109"/>
      <c r="BP12" s="109"/>
      <c r="BQ12" s="110"/>
      <c r="BR12" s="44"/>
      <c r="BS12" s="45"/>
      <c r="BT12" s="45"/>
      <c r="BU12" s="45"/>
      <c r="BV12" s="46"/>
      <c r="BW12" s="44"/>
      <c r="BX12" s="45"/>
      <c r="BY12" s="45"/>
      <c r="BZ12" s="45"/>
      <c r="CA12" s="46"/>
      <c r="CB12" s="44"/>
      <c r="CC12" s="45"/>
      <c r="CD12" s="45"/>
      <c r="CE12" s="45"/>
      <c r="CF12" s="46"/>
      <c r="CG12" s="44"/>
      <c r="CH12" s="45"/>
      <c r="CI12" s="45"/>
      <c r="CJ12" s="45"/>
      <c r="CK12" s="46"/>
      <c r="CL12" s="44"/>
      <c r="CM12" s="45"/>
      <c r="CN12" s="45"/>
      <c r="CO12" s="45"/>
      <c r="CP12" s="46"/>
      <c r="CQ12" s="44"/>
      <c r="CR12" s="45"/>
      <c r="CS12" s="45"/>
      <c r="CT12" s="45"/>
      <c r="CU12" s="46"/>
      <c r="CV12" s="44"/>
      <c r="CW12" s="45"/>
      <c r="CX12" s="45"/>
      <c r="CY12" s="45"/>
      <c r="CZ12" s="46"/>
      <c r="DA12" s="44"/>
      <c r="DB12" s="45"/>
      <c r="DC12" s="45"/>
      <c r="DD12" s="45"/>
      <c r="DE12" s="46"/>
      <c r="DF12" s="44"/>
      <c r="DG12" s="45"/>
      <c r="DH12" s="45"/>
      <c r="DI12" s="45"/>
      <c r="DJ12" s="46"/>
      <c r="DK12" s="44">
        <f>DZ12/BM12</f>
        <v>5.091824475084387</v>
      </c>
      <c r="DL12" s="45"/>
      <c r="DM12" s="45"/>
      <c r="DN12" s="45"/>
      <c r="DO12" s="45"/>
      <c r="DP12" s="44"/>
      <c r="DQ12" s="45"/>
      <c r="DR12" s="45"/>
      <c r="DS12" s="44"/>
      <c r="DT12" s="45"/>
      <c r="DU12" s="45"/>
      <c r="DV12" s="44"/>
      <c r="DW12" s="45"/>
      <c r="DX12" s="45"/>
      <c r="DY12" s="45"/>
      <c r="DZ12" s="44">
        <v>1.78</v>
      </c>
      <c r="EA12" s="45"/>
      <c r="EB12" s="45"/>
      <c r="EC12" s="45"/>
      <c r="ED12" s="45"/>
      <c r="EE12" s="44"/>
      <c r="EF12" s="45"/>
      <c r="EG12" s="45"/>
      <c r="EH12" s="45"/>
      <c r="EI12" s="45"/>
      <c r="EJ12" s="44"/>
      <c r="EK12" s="45"/>
      <c r="EL12" s="45"/>
      <c r="EM12" s="45"/>
      <c r="EN12" s="45"/>
      <c r="EO12" s="44"/>
      <c r="EP12" s="45"/>
      <c r="EQ12" s="45"/>
      <c r="ER12" s="45"/>
      <c r="ES12" s="45"/>
      <c r="ET12" s="75" t="s">
        <v>45</v>
      </c>
      <c r="EU12" s="76"/>
      <c r="EV12" s="77"/>
      <c r="EW12" s="75" t="s">
        <v>46</v>
      </c>
      <c r="EX12" s="76"/>
      <c r="EY12" s="76"/>
      <c r="EZ12" s="76"/>
      <c r="FA12" s="77"/>
    </row>
    <row r="13" spans="1:157" s="6" customFormat="1" ht="93.75" customHeight="1">
      <c r="A13" s="44" t="s">
        <v>47</v>
      </c>
      <c r="B13" s="45"/>
      <c r="C13" s="46"/>
      <c r="D13" s="111" t="s">
        <v>48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3"/>
      <c r="R13" s="44" t="s">
        <v>43</v>
      </c>
      <c r="S13" s="45"/>
      <c r="T13" s="45"/>
      <c r="U13" s="46"/>
      <c r="V13" s="44">
        <v>3</v>
      </c>
      <c r="W13" s="45"/>
      <c r="X13" s="45"/>
      <c r="Y13" s="45"/>
      <c r="Z13" s="46"/>
      <c r="AA13" s="44">
        <v>3</v>
      </c>
      <c r="AB13" s="45"/>
      <c r="AC13" s="45"/>
      <c r="AD13" s="45"/>
      <c r="AE13" s="46"/>
      <c r="AF13" s="44"/>
      <c r="AG13" s="45"/>
      <c r="AH13" s="45"/>
      <c r="AI13" s="45"/>
      <c r="AJ13" s="46"/>
      <c r="AK13" s="44"/>
      <c r="AL13" s="45"/>
      <c r="AM13" s="45"/>
      <c r="AN13" s="45"/>
      <c r="AO13" s="46"/>
      <c r="AP13" s="44"/>
      <c r="AQ13" s="45"/>
      <c r="AR13" s="45"/>
      <c r="AS13" s="45"/>
      <c r="AT13" s="46"/>
      <c r="AU13" s="75" t="s">
        <v>44</v>
      </c>
      <c r="AV13" s="76"/>
      <c r="AW13" s="77"/>
      <c r="AX13" s="51">
        <f aca="true" t="shared" si="1" ref="AX13:AX28">BC13+BR13+CG13+CV13</f>
        <v>80</v>
      </c>
      <c r="AY13" s="45"/>
      <c r="AZ13" s="45"/>
      <c r="BA13" s="45"/>
      <c r="BB13" s="46"/>
      <c r="BC13" s="44">
        <v>80</v>
      </c>
      <c r="BD13" s="45"/>
      <c r="BE13" s="45"/>
      <c r="BF13" s="45"/>
      <c r="BG13" s="46"/>
      <c r="BH13" s="44">
        <f aca="true" t="shared" si="2" ref="BH13:BH19">BC13*0.325</f>
        <v>26</v>
      </c>
      <c r="BI13" s="45"/>
      <c r="BJ13" s="45"/>
      <c r="BK13" s="45"/>
      <c r="BL13" s="46"/>
      <c r="BM13" s="108">
        <f t="shared" si="0"/>
        <v>0.36319999999999997</v>
      </c>
      <c r="BN13" s="109"/>
      <c r="BO13" s="109"/>
      <c r="BP13" s="109"/>
      <c r="BQ13" s="110"/>
      <c r="BR13" s="44"/>
      <c r="BS13" s="45"/>
      <c r="BT13" s="45"/>
      <c r="BU13" s="45"/>
      <c r="BV13" s="46"/>
      <c r="BW13" s="44"/>
      <c r="BX13" s="45"/>
      <c r="BY13" s="45"/>
      <c r="BZ13" s="45"/>
      <c r="CA13" s="46"/>
      <c r="CB13" s="44"/>
      <c r="CC13" s="45"/>
      <c r="CD13" s="45"/>
      <c r="CE13" s="45"/>
      <c r="CF13" s="46"/>
      <c r="CG13" s="44"/>
      <c r="CH13" s="45"/>
      <c r="CI13" s="45"/>
      <c r="CJ13" s="45"/>
      <c r="CK13" s="46"/>
      <c r="CL13" s="44"/>
      <c r="CM13" s="45"/>
      <c r="CN13" s="45"/>
      <c r="CO13" s="45"/>
      <c r="CP13" s="46"/>
      <c r="CQ13" s="44"/>
      <c r="CR13" s="45"/>
      <c r="CS13" s="45"/>
      <c r="CT13" s="45"/>
      <c r="CU13" s="46"/>
      <c r="CV13" s="44"/>
      <c r="CW13" s="45"/>
      <c r="CX13" s="45"/>
      <c r="CY13" s="45"/>
      <c r="CZ13" s="46"/>
      <c r="DA13" s="44"/>
      <c r="DB13" s="45"/>
      <c r="DC13" s="45"/>
      <c r="DD13" s="45"/>
      <c r="DE13" s="46"/>
      <c r="DF13" s="44"/>
      <c r="DG13" s="45"/>
      <c r="DH13" s="45"/>
      <c r="DI13" s="45"/>
      <c r="DJ13" s="46"/>
      <c r="DK13" s="44">
        <f aca="true" t="shared" si="3" ref="DK13:DK19">DZ13/BM13</f>
        <v>10.655286343612335</v>
      </c>
      <c r="DL13" s="45"/>
      <c r="DM13" s="45"/>
      <c r="DN13" s="45"/>
      <c r="DO13" s="45"/>
      <c r="DP13" s="44"/>
      <c r="DQ13" s="45"/>
      <c r="DR13" s="45"/>
      <c r="DS13" s="44"/>
      <c r="DT13" s="45"/>
      <c r="DU13" s="45"/>
      <c r="DV13" s="44"/>
      <c r="DW13" s="45"/>
      <c r="DX13" s="45"/>
      <c r="DY13" s="45"/>
      <c r="DZ13" s="44">
        <v>3.87</v>
      </c>
      <c r="EA13" s="45"/>
      <c r="EB13" s="45"/>
      <c r="EC13" s="45"/>
      <c r="ED13" s="45"/>
      <c r="EE13" s="44"/>
      <c r="EF13" s="45"/>
      <c r="EG13" s="45"/>
      <c r="EH13" s="45"/>
      <c r="EI13" s="45"/>
      <c r="EJ13" s="44"/>
      <c r="EK13" s="45"/>
      <c r="EL13" s="45"/>
      <c r="EM13" s="45"/>
      <c r="EN13" s="45"/>
      <c r="EO13" s="44"/>
      <c r="EP13" s="45"/>
      <c r="EQ13" s="45"/>
      <c r="ER13" s="45"/>
      <c r="ES13" s="45"/>
      <c r="ET13" s="75" t="s">
        <v>45</v>
      </c>
      <c r="EU13" s="76"/>
      <c r="EV13" s="77"/>
      <c r="EW13" s="75" t="s">
        <v>46</v>
      </c>
      <c r="EX13" s="76"/>
      <c r="EY13" s="76"/>
      <c r="EZ13" s="76"/>
      <c r="FA13" s="77"/>
    </row>
    <row r="14" spans="1:157" s="6" customFormat="1" ht="130.5" customHeight="1">
      <c r="A14" s="44" t="s">
        <v>49</v>
      </c>
      <c r="B14" s="45"/>
      <c r="C14" s="46"/>
      <c r="D14" s="111" t="s">
        <v>50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3"/>
      <c r="R14" s="44" t="s">
        <v>43</v>
      </c>
      <c r="S14" s="45"/>
      <c r="T14" s="45"/>
      <c r="U14" s="46"/>
      <c r="V14" s="44">
        <v>2</v>
      </c>
      <c r="W14" s="45"/>
      <c r="X14" s="45"/>
      <c r="Y14" s="45"/>
      <c r="Z14" s="46"/>
      <c r="AA14" s="44">
        <v>2</v>
      </c>
      <c r="AB14" s="45"/>
      <c r="AC14" s="45"/>
      <c r="AD14" s="45"/>
      <c r="AE14" s="46"/>
      <c r="AF14" s="44"/>
      <c r="AG14" s="45"/>
      <c r="AH14" s="45"/>
      <c r="AI14" s="45"/>
      <c r="AJ14" s="46"/>
      <c r="AK14" s="44"/>
      <c r="AL14" s="45"/>
      <c r="AM14" s="45"/>
      <c r="AN14" s="45"/>
      <c r="AO14" s="46"/>
      <c r="AP14" s="44"/>
      <c r="AQ14" s="45"/>
      <c r="AR14" s="45"/>
      <c r="AS14" s="45"/>
      <c r="AT14" s="46"/>
      <c r="AU14" s="75" t="s">
        <v>44</v>
      </c>
      <c r="AV14" s="76"/>
      <c r="AW14" s="77"/>
      <c r="AX14" s="51">
        <f t="shared" si="1"/>
        <v>65</v>
      </c>
      <c r="AY14" s="45"/>
      <c r="AZ14" s="45"/>
      <c r="BA14" s="45"/>
      <c r="BB14" s="46"/>
      <c r="BC14" s="44">
        <v>65</v>
      </c>
      <c r="BD14" s="45"/>
      <c r="BE14" s="45"/>
      <c r="BF14" s="45"/>
      <c r="BG14" s="46"/>
      <c r="BH14" s="44">
        <f t="shared" si="2"/>
        <v>21.125</v>
      </c>
      <c r="BI14" s="45"/>
      <c r="BJ14" s="45"/>
      <c r="BK14" s="45"/>
      <c r="BL14" s="46"/>
      <c r="BM14" s="108">
        <f t="shared" si="0"/>
        <v>0.29510000000000003</v>
      </c>
      <c r="BN14" s="109"/>
      <c r="BO14" s="109"/>
      <c r="BP14" s="109"/>
      <c r="BQ14" s="110"/>
      <c r="BR14" s="44"/>
      <c r="BS14" s="45"/>
      <c r="BT14" s="45"/>
      <c r="BU14" s="45"/>
      <c r="BV14" s="46"/>
      <c r="BW14" s="44"/>
      <c r="BX14" s="45"/>
      <c r="BY14" s="45"/>
      <c r="BZ14" s="45"/>
      <c r="CA14" s="46"/>
      <c r="CB14" s="44"/>
      <c r="CC14" s="45"/>
      <c r="CD14" s="45"/>
      <c r="CE14" s="45"/>
      <c r="CF14" s="46"/>
      <c r="CG14" s="44"/>
      <c r="CH14" s="45"/>
      <c r="CI14" s="45"/>
      <c r="CJ14" s="45"/>
      <c r="CK14" s="46"/>
      <c r="CL14" s="44"/>
      <c r="CM14" s="45"/>
      <c r="CN14" s="45"/>
      <c r="CO14" s="45"/>
      <c r="CP14" s="46"/>
      <c r="CQ14" s="44"/>
      <c r="CR14" s="45"/>
      <c r="CS14" s="45"/>
      <c r="CT14" s="45"/>
      <c r="CU14" s="46"/>
      <c r="CV14" s="44"/>
      <c r="CW14" s="45"/>
      <c r="CX14" s="45"/>
      <c r="CY14" s="45"/>
      <c r="CZ14" s="46"/>
      <c r="DA14" s="44"/>
      <c r="DB14" s="45"/>
      <c r="DC14" s="45"/>
      <c r="DD14" s="45"/>
      <c r="DE14" s="46"/>
      <c r="DF14" s="44"/>
      <c r="DG14" s="45"/>
      <c r="DH14" s="45"/>
      <c r="DI14" s="45"/>
      <c r="DJ14" s="46"/>
      <c r="DK14" s="44">
        <f t="shared" si="3"/>
        <v>1.9993222636394439</v>
      </c>
      <c r="DL14" s="45"/>
      <c r="DM14" s="45"/>
      <c r="DN14" s="45"/>
      <c r="DO14" s="45"/>
      <c r="DP14" s="44"/>
      <c r="DQ14" s="45"/>
      <c r="DR14" s="45"/>
      <c r="DS14" s="44"/>
      <c r="DT14" s="45"/>
      <c r="DU14" s="45"/>
      <c r="DV14" s="44"/>
      <c r="DW14" s="45"/>
      <c r="DX14" s="45"/>
      <c r="DY14" s="45"/>
      <c r="DZ14" s="44">
        <v>0.59</v>
      </c>
      <c r="EA14" s="45"/>
      <c r="EB14" s="45"/>
      <c r="EC14" s="45"/>
      <c r="ED14" s="45"/>
      <c r="EE14" s="44"/>
      <c r="EF14" s="45"/>
      <c r="EG14" s="45"/>
      <c r="EH14" s="45"/>
      <c r="EI14" s="45"/>
      <c r="EJ14" s="44"/>
      <c r="EK14" s="45"/>
      <c r="EL14" s="45"/>
      <c r="EM14" s="45"/>
      <c r="EN14" s="45"/>
      <c r="EO14" s="44"/>
      <c r="EP14" s="45"/>
      <c r="EQ14" s="45"/>
      <c r="ER14" s="45"/>
      <c r="ES14" s="45"/>
      <c r="ET14" s="75" t="s">
        <v>45</v>
      </c>
      <c r="EU14" s="76"/>
      <c r="EV14" s="77"/>
      <c r="EW14" s="75" t="s">
        <v>46</v>
      </c>
      <c r="EX14" s="76"/>
      <c r="EY14" s="76"/>
      <c r="EZ14" s="76"/>
      <c r="FA14" s="77"/>
    </row>
    <row r="15" spans="1:157" s="6" customFormat="1" ht="105.75" customHeight="1">
      <c r="A15" s="44" t="s">
        <v>51</v>
      </c>
      <c r="B15" s="45"/>
      <c r="C15" s="46"/>
      <c r="D15" s="111" t="s">
        <v>52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44" t="s">
        <v>43</v>
      </c>
      <c r="S15" s="45"/>
      <c r="T15" s="45"/>
      <c r="U15" s="46"/>
      <c r="V15" s="44">
        <v>2</v>
      </c>
      <c r="W15" s="45"/>
      <c r="X15" s="45"/>
      <c r="Y15" s="45"/>
      <c r="Z15" s="46"/>
      <c r="AA15" s="44">
        <v>2</v>
      </c>
      <c r="AB15" s="45"/>
      <c r="AC15" s="45"/>
      <c r="AD15" s="45"/>
      <c r="AE15" s="46"/>
      <c r="AF15" s="44"/>
      <c r="AG15" s="45"/>
      <c r="AH15" s="45"/>
      <c r="AI15" s="45"/>
      <c r="AJ15" s="46"/>
      <c r="AK15" s="44"/>
      <c r="AL15" s="45"/>
      <c r="AM15" s="45"/>
      <c r="AN15" s="45"/>
      <c r="AO15" s="46"/>
      <c r="AP15" s="44"/>
      <c r="AQ15" s="45"/>
      <c r="AR15" s="45"/>
      <c r="AS15" s="45"/>
      <c r="AT15" s="46"/>
      <c r="AU15" s="75" t="s">
        <v>44</v>
      </c>
      <c r="AV15" s="76"/>
      <c r="AW15" s="77"/>
      <c r="AX15" s="51">
        <f t="shared" si="1"/>
        <v>72</v>
      </c>
      <c r="AY15" s="45"/>
      <c r="AZ15" s="45"/>
      <c r="BA15" s="45"/>
      <c r="BB15" s="46"/>
      <c r="BC15" s="44">
        <v>72</v>
      </c>
      <c r="BD15" s="45"/>
      <c r="BE15" s="45"/>
      <c r="BF15" s="45"/>
      <c r="BG15" s="46"/>
      <c r="BH15" s="44">
        <f t="shared" si="2"/>
        <v>23.400000000000002</v>
      </c>
      <c r="BI15" s="45"/>
      <c r="BJ15" s="45"/>
      <c r="BK15" s="45"/>
      <c r="BL15" s="46"/>
      <c r="BM15" s="108">
        <f t="shared" si="0"/>
        <v>0.32688</v>
      </c>
      <c r="BN15" s="109"/>
      <c r="BO15" s="109"/>
      <c r="BP15" s="109"/>
      <c r="BQ15" s="110"/>
      <c r="BR15" s="44"/>
      <c r="BS15" s="45"/>
      <c r="BT15" s="45"/>
      <c r="BU15" s="45"/>
      <c r="BV15" s="46"/>
      <c r="BW15" s="44"/>
      <c r="BX15" s="45"/>
      <c r="BY15" s="45"/>
      <c r="BZ15" s="45"/>
      <c r="CA15" s="46"/>
      <c r="CB15" s="44"/>
      <c r="CC15" s="45"/>
      <c r="CD15" s="45"/>
      <c r="CE15" s="45"/>
      <c r="CF15" s="46"/>
      <c r="CG15" s="44"/>
      <c r="CH15" s="45"/>
      <c r="CI15" s="45"/>
      <c r="CJ15" s="45"/>
      <c r="CK15" s="46"/>
      <c r="CL15" s="44"/>
      <c r="CM15" s="45"/>
      <c r="CN15" s="45"/>
      <c r="CO15" s="45"/>
      <c r="CP15" s="46"/>
      <c r="CQ15" s="44"/>
      <c r="CR15" s="45"/>
      <c r="CS15" s="45"/>
      <c r="CT15" s="45"/>
      <c r="CU15" s="46"/>
      <c r="CV15" s="44"/>
      <c r="CW15" s="45"/>
      <c r="CX15" s="45"/>
      <c r="CY15" s="45"/>
      <c r="CZ15" s="46"/>
      <c r="DA15" s="44"/>
      <c r="DB15" s="45"/>
      <c r="DC15" s="45"/>
      <c r="DD15" s="45"/>
      <c r="DE15" s="46"/>
      <c r="DF15" s="44"/>
      <c r="DG15" s="45"/>
      <c r="DH15" s="45"/>
      <c r="DI15" s="45"/>
      <c r="DJ15" s="46"/>
      <c r="DK15" s="44">
        <f t="shared" si="3"/>
        <v>0.2630934899657366</v>
      </c>
      <c r="DL15" s="45"/>
      <c r="DM15" s="45"/>
      <c r="DN15" s="45"/>
      <c r="DO15" s="45"/>
      <c r="DP15" s="44"/>
      <c r="DQ15" s="45"/>
      <c r="DR15" s="45"/>
      <c r="DS15" s="44"/>
      <c r="DT15" s="45"/>
      <c r="DU15" s="45"/>
      <c r="DV15" s="44"/>
      <c r="DW15" s="45"/>
      <c r="DX15" s="45"/>
      <c r="DY15" s="45"/>
      <c r="DZ15" s="44">
        <v>0.086</v>
      </c>
      <c r="EA15" s="45"/>
      <c r="EB15" s="45"/>
      <c r="EC15" s="45"/>
      <c r="ED15" s="45"/>
      <c r="EE15" s="44"/>
      <c r="EF15" s="45"/>
      <c r="EG15" s="45"/>
      <c r="EH15" s="45"/>
      <c r="EI15" s="45"/>
      <c r="EJ15" s="44"/>
      <c r="EK15" s="45"/>
      <c r="EL15" s="45"/>
      <c r="EM15" s="45"/>
      <c r="EN15" s="45"/>
      <c r="EO15" s="44"/>
      <c r="EP15" s="45"/>
      <c r="EQ15" s="45"/>
      <c r="ER15" s="45"/>
      <c r="ES15" s="45"/>
      <c r="ET15" s="75" t="s">
        <v>45</v>
      </c>
      <c r="EU15" s="76"/>
      <c r="EV15" s="77"/>
      <c r="EW15" s="75" t="s">
        <v>46</v>
      </c>
      <c r="EX15" s="76"/>
      <c r="EY15" s="76"/>
      <c r="EZ15" s="76"/>
      <c r="FA15" s="77"/>
    </row>
    <row r="16" spans="1:157" ht="82.5" customHeight="1">
      <c r="A16" s="44">
        <v>5</v>
      </c>
      <c r="B16" s="45"/>
      <c r="C16" s="46"/>
      <c r="D16" s="111" t="s">
        <v>53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44" t="s">
        <v>43</v>
      </c>
      <c r="S16" s="45"/>
      <c r="T16" s="45"/>
      <c r="U16" s="46"/>
      <c r="V16" s="44">
        <v>2</v>
      </c>
      <c r="W16" s="45"/>
      <c r="X16" s="45"/>
      <c r="Y16" s="45"/>
      <c r="Z16" s="46"/>
      <c r="AA16" s="44">
        <v>2</v>
      </c>
      <c r="AB16" s="45"/>
      <c r="AC16" s="45"/>
      <c r="AD16" s="45"/>
      <c r="AE16" s="46"/>
      <c r="AF16" s="44"/>
      <c r="AG16" s="45"/>
      <c r="AH16" s="45"/>
      <c r="AI16" s="45"/>
      <c r="AJ16" s="46"/>
      <c r="AK16" s="44"/>
      <c r="AL16" s="45"/>
      <c r="AM16" s="45"/>
      <c r="AN16" s="45"/>
      <c r="AO16" s="46"/>
      <c r="AP16" s="44"/>
      <c r="AQ16" s="45"/>
      <c r="AR16" s="45"/>
      <c r="AS16" s="45"/>
      <c r="AT16" s="46"/>
      <c r="AU16" s="75" t="s">
        <v>44</v>
      </c>
      <c r="AV16" s="76"/>
      <c r="AW16" s="77"/>
      <c r="AX16" s="51">
        <f t="shared" si="1"/>
        <v>9</v>
      </c>
      <c r="AY16" s="45"/>
      <c r="AZ16" s="45"/>
      <c r="BA16" s="45"/>
      <c r="BB16" s="46"/>
      <c r="BC16" s="44">
        <v>9</v>
      </c>
      <c r="BD16" s="45"/>
      <c r="BE16" s="45"/>
      <c r="BF16" s="45"/>
      <c r="BG16" s="46"/>
      <c r="BH16" s="44">
        <f t="shared" si="2"/>
        <v>2.9250000000000003</v>
      </c>
      <c r="BI16" s="45"/>
      <c r="BJ16" s="45"/>
      <c r="BK16" s="45"/>
      <c r="BL16" s="46"/>
      <c r="BM16" s="108">
        <f t="shared" si="0"/>
        <v>0.04086</v>
      </c>
      <c r="BN16" s="109"/>
      <c r="BO16" s="109"/>
      <c r="BP16" s="109"/>
      <c r="BQ16" s="110"/>
      <c r="BR16" s="44"/>
      <c r="BS16" s="45"/>
      <c r="BT16" s="45"/>
      <c r="BU16" s="45"/>
      <c r="BV16" s="46"/>
      <c r="BW16" s="44"/>
      <c r="BX16" s="45"/>
      <c r="BY16" s="45"/>
      <c r="BZ16" s="45"/>
      <c r="CA16" s="46"/>
      <c r="CB16" s="44"/>
      <c r="CC16" s="45"/>
      <c r="CD16" s="45"/>
      <c r="CE16" s="45"/>
      <c r="CF16" s="46"/>
      <c r="CG16" s="44"/>
      <c r="CH16" s="45"/>
      <c r="CI16" s="45"/>
      <c r="CJ16" s="45"/>
      <c r="CK16" s="46"/>
      <c r="CL16" s="44"/>
      <c r="CM16" s="45"/>
      <c r="CN16" s="45"/>
      <c r="CO16" s="45"/>
      <c r="CP16" s="46"/>
      <c r="CQ16" s="44"/>
      <c r="CR16" s="45"/>
      <c r="CS16" s="45"/>
      <c r="CT16" s="45"/>
      <c r="CU16" s="46"/>
      <c r="CV16" s="44"/>
      <c r="CW16" s="45"/>
      <c r="CX16" s="45"/>
      <c r="CY16" s="45"/>
      <c r="CZ16" s="46"/>
      <c r="DA16" s="44"/>
      <c r="DB16" s="45"/>
      <c r="DC16" s="45"/>
      <c r="DD16" s="45"/>
      <c r="DE16" s="46"/>
      <c r="DF16" s="44"/>
      <c r="DG16" s="45"/>
      <c r="DH16" s="45"/>
      <c r="DI16" s="45"/>
      <c r="DJ16" s="46"/>
      <c r="DK16" s="44">
        <f t="shared" si="3"/>
        <v>1.8673519334312287</v>
      </c>
      <c r="DL16" s="45"/>
      <c r="DM16" s="45"/>
      <c r="DN16" s="45"/>
      <c r="DO16" s="45"/>
      <c r="DP16" s="44"/>
      <c r="DQ16" s="45"/>
      <c r="DR16" s="45"/>
      <c r="DS16" s="44"/>
      <c r="DT16" s="45"/>
      <c r="DU16" s="45"/>
      <c r="DV16" s="44"/>
      <c r="DW16" s="45"/>
      <c r="DX16" s="45"/>
      <c r="DY16" s="45"/>
      <c r="DZ16" s="44">
        <v>0.0763</v>
      </c>
      <c r="EA16" s="45"/>
      <c r="EB16" s="45"/>
      <c r="EC16" s="45"/>
      <c r="ED16" s="45"/>
      <c r="EE16" s="44"/>
      <c r="EF16" s="45"/>
      <c r="EG16" s="45"/>
      <c r="EH16" s="45"/>
      <c r="EI16" s="45"/>
      <c r="EJ16" s="44"/>
      <c r="EK16" s="45"/>
      <c r="EL16" s="45"/>
      <c r="EM16" s="45"/>
      <c r="EN16" s="45"/>
      <c r="EO16" s="44"/>
      <c r="EP16" s="45"/>
      <c r="EQ16" s="45"/>
      <c r="ER16" s="45"/>
      <c r="ES16" s="45"/>
      <c r="ET16" s="75" t="s">
        <v>45</v>
      </c>
      <c r="EU16" s="76"/>
      <c r="EV16" s="77"/>
      <c r="EW16" s="75" t="s">
        <v>46</v>
      </c>
      <c r="EX16" s="76"/>
      <c r="EY16" s="76"/>
      <c r="EZ16" s="76"/>
      <c r="FA16" s="77"/>
    </row>
    <row r="17" spans="1:157" ht="97.5" customHeight="1">
      <c r="A17" s="44">
        <v>6</v>
      </c>
      <c r="B17" s="45"/>
      <c r="C17" s="46"/>
      <c r="D17" s="84" t="s">
        <v>54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  <c r="R17" s="114" t="s">
        <v>43</v>
      </c>
      <c r="S17" s="115"/>
      <c r="T17" s="115"/>
      <c r="U17" s="116"/>
      <c r="V17" s="114">
        <v>2</v>
      </c>
      <c r="W17" s="115"/>
      <c r="X17" s="115"/>
      <c r="Y17" s="115"/>
      <c r="Z17" s="116"/>
      <c r="AA17" s="114">
        <v>2</v>
      </c>
      <c r="AB17" s="115"/>
      <c r="AC17" s="115"/>
      <c r="AD17" s="115"/>
      <c r="AE17" s="116"/>
      <c r="AF17" s="114"/>
      <c r="AG17" s="115"/>
      <c r="AH17" s="115"/>
      <c r="AI17" s="115"/>
      <c r="AJ17" s="116"/>
      <c r="AK17" s="114"/>
      <c r="AL17" s="115"/>
      <c r="AM17" s="115"/>
      <c r="AN17" s="115"/>
      <c r="AO17" s="116"/>
      <c r="AP17" s="114"/>
      <c r="AQ17" s="115"/>
      <c r="AR17" s="115"/>
      <c r="AS17" s="115"/>
      <c r="AT17" s="116"/>
      <c r="AU17" s="75" t="s">
        <v>44</v>
      </c>
      <c r="AV17" s="76"/>
      <c r="AW17" s="77"/>
      <c r="AX17" s="51">
        <f t="shared" si="1"/>
        <v>38</v>
      </c>
      <c r="AY17" s="45"/>
      <c r="AZ17" s="45"/>
      <c r="BA17" s="45"/>
      <c r="BB17" s="46"/>
      <c r="BC17" s="114">
        <f>19*2</f>
        <v>38</v>
      </c>
      <c r="BD17" s="115"/>
      <c r="BE17" s="115"/>
      <c r="BF17" s="115"/>
      <c r="BG17" s="116"/>
      <c r="BH17" s="44">
        <f t="shared" si="2"/>
        <v>12.35</v>
      </c>
      <c r="BI17" s="45"/>
      <c r="BJ17" s="45"/>
      <c r="BK17" s="45"/>
      <c r="BL17" s="46"/>
      <c r="BM17" s="108">
        <f t="shared" si="0"/>
        <v>0.17252</v>
      </c>
      <c r="BN17" s="109"/>
      <c r="BO17" s="109"/>
      <c r="BP17" s="109"/>
      <c r="BQ17" s="110"/>
      <c r="BR17" s="114"/>
      <c r="BS17" s="115"/>
      <c r="BT17" s="115"/>
      <c r="BU17" s="115"/>
      <c r="BV17" s="116"/>
      <c r="BW17" s="114"/>
      <c r="BX17" s="115"/>
      <c r="BY17" s="115"/>
      <c r="BZ17" s="115"/>
      <c r="CA17" s="116"/>
      <c r="CB17" s="114"/>
      <c r="CC17" s="115"/>
      <c r="CD17" s="115"/>
      <c r="CE17" s="115"/>
      <c r="CF17" s="116"/>
      <c r="CG17" s="114"/>
      <c r="CH17" s="115"/>
      <c r="CI17" s="115"/>
      <c r="CJ17" s="115"/>
      <c r="CK17" s="116"/>
      <c r="CL17" s="114"/>
      <c r="CM17" s="115"/>
      <c r="CN17" s="115"/>
      <c r="CO17" s="115"/>
      <c r="CP17" s="116"/>
      <c r="CQ17" s="114"/>
      <c r="CR17" s="115"/>
      <c r="CS17" s="115"/>
      <c r="CT17" s="115"/>
      <c r="CU17" s="116"/>
      <c r="CV17" s="114"/>
      <c r="CW17" s="115"/>
      <c r="CX17" s="115"/>
      <c r="CY17" s="115"/>
      <c r="CZ17" s="116"/>
      <c r="DA17" s="114"/>
      <c r="DB17" s="115"/>
      <c r="DC17" s="115"/>
      <c r="DD17" s="115"/>
      <c r="DE17" s="116"/>
      <c r="DF17" s="114"/>
      <c r="DG17" s="115"/>
      <c r="DH17" s="115"/>
      <c r="DI17" s="115"/>
      <c r="DJ17" s="116"/>
      <c r="DK17" s="44">
        <f t="shared" si="3"/>
        <v>1.5070716438673777</v>
      </c>
      <c r="DL17" s="45"/>
      <c r="DM17" s="45"/>
      <c r="DN17" s="45"/>
      <c r="DO17" s="45"/>
      <c r="DP17" s="114"/>
      <c r="DQ17" s="115"/>
      <c r="DR17" s="115"/>
      <c r="DS17" s="114"/>
      <c r="DT17" s="115"/>
      <c r="DU17" s="115"/>
      <c r="DV17" s="114"/>
      <c r="DW17" s="115"/>
      <c r="DX17" s="115"/>
      <c r="DY17" s="115"/>
      <c r="DZ17" s="114">
        <v>0.26</v>
      </c>
      <c r="EA17" s="115"/>
      <c r="EB17" s="115"/>
      <c r="EC17" s="115"/>
      <c r="ED17" s="115"/>
      <c r="EE17" s="114"/>
      <c r="EF17" s="115"/>
      <c r="EG17" s="115"/>
      <c r="EH17" s="115"/>
      <c r="EI17" s="115"/>
      <c r="EJ17" s="114"/>
      <c r="EK17" s="115"/>
      <c r="EL17" s="115"/>
      <c r="EM17" s="115"/>
      <c r="EN17" s="115"/>
      <c r="EO17" s="114"/>
      <c r="EP17" s="115"/>
      <c r="EQ17" s="115"/>
      <c r="ER17" s="115"/>
      <c r="ES17" s="115"/>
      <c r="ET17" s="75" t="s">
        <v>45</v>
      </c>
      <c r="EU17" s="76"/>
      <c r="EV17" s="77"/>
      <c r="EW17" s="75" t="s">
        <v>46</v>
      </c>
      <c r="EX17" s="76"/>
      <c r="EY17" s="76"/>
      <c r="EZ17" s="76"/>
      <c r="FA17" s="77"/>
    </row>
    <row r="18" spans="1:157" ht="121.5" customHeight="1">
      <c r="A18" s="44">
        <v>7</v>
      </c>
      <c r="B18" s="45"/>
      <c r="C18" s="46"/>
      <c r="D18" s="84" t="s">
        <v>55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  <c r="R18" s="114" t="s">
        <v>43</v>
      </c>
      <c r="S18" s="115"/>
      <c r="T18" s="115"/>
      <c r="U18" s="116"/>
      <c r="V18" s="114">
        <v>3</v>
      </c>
      <c r="W18" s="115"/>
      <c r="X18" s="115"/>
      <c r="Y18" s="115"/>
      <c r="Z18" s="116"/>
      <c r="AA18" s="114">
        <v>3</v>
      </c>
      <c r="AB18" s="115"/>
      <c r="AC18" s="115"/>
      <c r="AD18" s="115"/>
      <c r="AE18" s="116"/>
      <c r="AF18" s="114"/>
      <c r="AG18" s="115"/>
      <c r="AH18" s="115"/>
      <c r="AI18" s="115"/>
      <c r="AJ18" s="116"/>
      <c r="AK18" s="114"/>
      <c r="AL18" s="115"/>
      <c r="AM18" s="115"/>
      <c r="AN18" s="115"/>
      <c r="AO18" s="116"/>
      <c r="AP18" s="114"/>
      <c r="AQ18" s="115"/>
      <c r="AR18" s="115"/>
      <c r="AS18" s="115"/>
      <c r="AT18" s="116"/>
      <c r="AU18" s="75" t="s">
        <v>44</v>
      </c>
      <c r="AV18" s="76"/>
      <c r="AW18" s="77"/>
      <c r="AX18" s="51">
        <f t="shared" si="1"/>
        <v>21</v>
      </c>
      <c r="AY18" s="45"/>
      <c r="AZ18" s="45"/>
      <c r="BA18" s="45"/>
      <c r="BB18" s="46"/>
      <c r="BC18" s="114">
        <f>7*3</f>
        <v>21</v>
      </c>
      <c r="BD18" s="115"/>
      <c r="BE18" s="115"/>
      <c r="BF18" s="115"/>
      <c r="BG18" s="116"/>
      <c r="BH18" s="44">
        <f t="shared" si="2"/>
        <v>6.825</v>
      </c>
      <c r="BI18" s="45"/>
      <c r="BJ18" s="45"/>
      <c r="BK18" s="45"/>
      <c r="BL18" s="46"/>
      <c r="BM18" s="108">
        <f t="shared" si="0"/>
        <v>0.09534000000000001</v>
      </c>
      <c r="BN18" s="109"/>
      <c r="BO18" s="109"/>
      <c r="BP18" s="109"/>
      <c r="BQ18" s="110"/>
      <c r="BR18" s="114"/>
      <c r="BS18" s="115"/>
      <c r="BT18" s="115"/>
      <c r="BU18" s="115"/>
      <c r="BV18" s="116"/>
      <c r="BW18" s="114"/>
      <c r="BX18" s="115"/>
      <c r="BY18" s="115"/>
      <c r="BZ18" s="115"/>
      <c r="CA18" s="116"/>
      <c r="CB18" s="114"/>
      <c r="CC18" s="115"/>
      <c r="CD18" s="115"/>
      <c r="CE18" s="115"/>
      <c r="CF18" s="116"/>
      <c r="CG18" s="114"/>
      <c r="CH18" s="115"/>
      <c r="CI18" s="115"/>
      <c r="CJ18" s="115"/>
      <c r="CK18" s="116"/>
      <c r="CL18" s="114"/>
      <c r="CM18" s="115"/>
      <c r="CN18" s="115"/>
      <c r="CO18" s="115"/>
      <c r="CP18" s="116"/>
      <c r="CQ18" s="114"/>
      <c r="CR18" s="115"/>
      <c r="CS18" s="115"/>
      <c r="CT18" s="115"/>
      <c r="CU18" s="116"/>
      <c r="CV18" s="114"/>
      <c r="CW18" s="115"/>
      <c r="CX18" s="115"/>
      <c r="CY18" s="115"/>
      <c r="CZ18" s="116"/>
      <c r="DA18" s="114"/>
      <c r="DB18" s="115"/>
      <c r="DC18" s="115"/>
      <c r="DD18" s="115"/>
      <c r="DE18" s="116"/>
      <c r="DF18" s="114"/>
      <c r="DG18" s="115"/>
      <c r="DH18" s="115"/>
      <c r="DI18" s="115"/>
      <c r="DJ18" s="116"/>
      <c r="DK18" s="44">
        <f>DZ18/BM18</f>
        <v>3.7130270610446816</v>
      </c>
      <c r="DL18" s="45"/>
      <c r="DM18" s="45"/>
      <c r="DN18" s="45"/>
      <c r="DO18" s="45"/>
      <c r="DP18" s="114"/>
      <c r="DQ18" s="115"/>
      <c r="DR18" s="115"/>
      <c r="DS18" s="114"/>
      <c r="DT18" s="115"/>
      <c r="DU18" s="115"/>
      <c r="DV18" s="114"/>
      <c r="DW18" s="115"/>
      <c r="DX18" s="115"/>
      <c r="DY18" s="115"/>
      <c r="DZ18" s="114">
        <f>118*3/1000</f>
        <v>0.354</v>
      </c>
      <c r="EA18" s="115"/>
      <c r="EB18" s="115"/>
      <c r="EC18" s="115"/>
      <c r="ED18" s="115"/>
      <c r="EE18" s="114"/>
      <c r="EF18" s="115"/>
      <c r="EG18" s="115"/>
      <c r="EH18" s="115"/>
      <c r="EI18" s="115"/>
      <c r="EJ18" s="114"/>
      <c r="EK18" s="115"/>
      <c r="EL18" s="115"/>
      <c r="EM18" s="115"/>
      <c r="EN18" s="115"/>
      <c r="EO18" s="114"/>
      <c r="EP18" s="115"/>
      <c r="EQ18" s="115"/>
      <c r="ER18" s="115"/>
      <c r="ES18" s="115"/>
      <c r="ET18" s="75" t="s">
        <v>45</v>
      </c>
      <c r="EU18" s="76"/>
      <c r="EV18" s="77"/>
      <c r="EW18" s="75" t="s">
        <v>46</v>
      </c>
      <c r="EX18" s="76"/>
      <c r="EY18" s="76"/>
      <c r="EZ18" s="76"/>
      <c r="FA18" s="77"/>
    </row>
    <row r="19" spans="1:157" ht="64.5" customHeight="1">
      <c r="A19" s="44">
        <v>8</v>
      </c>
      <c r="B19" s="45"/>
      <c r="C19" s="46"/>
      <c r="D19" s="84" t="s">
        <v>56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/>
      <c r="R19" s="114" t="s">
        <v>43</v>
      </c>
      <c r="S19" s="115"/>
      <c r="T19" s="115"/>
      <c r="U19" s="116"/>
      <c r="V19" s="114">
        <v>1</v>
      </c>
      <c r="W19" s="115"/>
      <c r="X19" s="115"/>
      <c r="Y19" s="115"/>
      <c r="Z19" s="116"/>
      <c r="AA19" s="114">
        <v>1</v>
      </c>
      <c r="AB19" s="115"/>
      <c r="AC19" s="115"/>
      <c r="AD19" s="115"/>
      <c r="AE19" s="116"/>
      <c r="AF19" s="114"/>
      <c r="AG19" s="115"/>
      <c r="AH19" s="115"/>
      <c r="AI19" s="115"/>
      <c r="AJ19" s="116"/>
      <c r="AK19" s="114"/>
      <c r="AL19" s="115"/>
      <c r="AM19" s="115"/>
      <c r="AN19" s="115"/>
      <c r="AO19" s="116"/>
      <c r="AP19" s="114"/>
      <c r="AQ19" s="115"/>
      <c r="AR19" s="115"/>
      <c r="AS19" s="115"/>
      <c r="AT19" s="116"/>
      <c r="AU19" s="75" t="s">
        <v>44</v>
      </c>
      <c r="AV19" s="76"/>
      <c r="AW19" s="77"/>
      <c r="AX19" s="51">
        <f t="shared" si="1"/>
        <v>6</v>
      </c>
      <c r="AY19" s="45"/>
      <c r="AZ19" s="45"/>
      <c r="BA19" s="45"/>
      <c r="BB19" s="46"/>
      <c r="BC19" s="114">
        <v>6</v>
      </c>
      <c r="BD19" s="115"/>
      <c r="BE19" s="115"/>
      <c r="BF19" s="115"/>
      <c r="BG19" s="116"/>
      <c r="BH19" s="44">
        <f t="shared" si="2"/>
        <v>1.9500000000000002</v>
      </c>
      <c r="BI19" s="45"/>
      <c r="BJ19" s="45"/>
      <c r="BK19" s="45"/>
      <c r="BL19" s="46"/>
      <c r="BM19" s="108">
        <f>BC19*4.54/1000</f>
        <v>0.02724</v>
      </c>
      <c r="BN19" s="109"/>
      <c r="BO19" s="109"/>
      <c r="BP19" s="109"/>
      <c r="BQ19" s="110"/>
      <c r="BR19" s="114"/>
      <c r="BS19" s="115"/>
      <c r="BT19" s="115"/>
      <c r="BU19" s="115"/>
      <c r="BV19" s="116"/>
      <c r="BW19" s="114"/>
      <c r="BX19" s="115"/>
      <c r="BY19" s="115"/>
      <c r="BZ19" s="115"/>
      <c r="CA19" s="116"/>
      <c r="CB19" s="114"/>
      <c r="CC19" s="115"/>
      <c r="CD19" s="115"/>
      <c r="CE19" s="115"/>
      <c r="CF19" s="116"/>
      <c r="CG19" s="114"/>
      <c r="CH19" s="115"/>
      <c r="CI19" s="115"/>
      <c r="CJ19" s="115"/>
      <c r="CK19" s="116"/>
      <c r="CL19" s="114"/>
      <c r="CM19" s="115"/>
      <c r="CN19" s="115"/>
      <c r="CO19" s="115"/>
      <c r="CP19" s="116"/>
      <c r="CQ19" s="114"/>
      <c r="CR19" s="115"/>
      <c r="CS19" s="115"/>
      <c r="CT19" s="115"/>
      <c r="CU19" s="116"/>
      <c r="CV19" s="114"/>
      <c r="CW19" s="115"/>
      <c r="CX19" s="115"/>
      <c r="CY19" s="115"/>
      <c r="CZ19" s="116"/>
      <c r="DA19" s="114"/>
      <c r="DB19" s="115"/>
      <c r="DC19" s="115"/>
      <c r="DD19" s="115"/>
      <c r="DE19" s="116"/>
      <c r="DF19" s="114"/>
      <c r="DG19" s="115"/>
      <c r="DH19" s="115"/>
      <c r="DI19" s="115"/>
      <c r="DJ19" s="116"/>
      <c r="DK19" s="44">
        <f t="shared" si="3"/>
        <v>2.753303964757709</v>
      </c>
      <c r="DL19" s="45"/>
      <c r="DM19" s="45"/>
      <c r="DN19" s="45"/>
      <c r="DO19" s="45"/>
      <c r="DP19" s="114"/>
      <c r="DQ19" s="115"/>
      <c r="DR19" s="115"/>
      <c r="DS19" s="114"/>
      <c r="DT19" s="115"/>
      <c r="DU19" s="115"/>
      <c r="DV19" s="114"/>
      <c r="DW19" s="115"/>
      <c r="DX19" s="115"/>
      <c r="DY19" s="115"/>
      <c r="DZ19" s="114">
        <v>0.075</v>
      </c>
      <c r="EA19" s="115"/>
      <c r="EB19" s="115"/>
      <c r="EC19" s="115"/>
      <c r="ED19" s="115"/>
      <c r="EE19" s="114"/>
      <c r="EF19" s="115"/>
      <c r="EG19" s="115"/>
      <c r="EH19" s="115"/>
      <c r="EI19" s="115"/>
      <c r="EJ19" s="114"/>
      <c r="EK19" s="115"/>
      <c r="EL19" s="115"/>
      <c r="EM19" s="115"/>
      <c r="EN19" s="115"/>
      <c r="EO19" s="114"/>
      <c r="EP19" s="115"/>
      <c r="EQ19" s="115"/>
      <c r="ER19" s="115"/>
      <c r="ES19" s="115"/>
      <c r="ET19" s="75" t="s">
        <v>57</v>
      </c>
      <c r="EU19" s="76"/>
      <c r="EV19" s="77"/>
      <c r="EW19" s="75" t="s">
        <v>46</v>
      </c>
      <c r="EX19" s="76"/>
      <c r="EY19" s="76"/>
      <c r="EZ19" s="76"/>
      <c r="FA19" s="77"/>
    </row>
    <row r="20" spans="1:157" ht="82.5" customHeight="1">
      <c r="A20" s="44">
        <v>5</v>
      </c>
      <c r="B20" s="45"/>
      <c r="C20" s="46"/>
      <c r="D20" s="111" t="s">
        <v>53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/>
      <c r="R20" s="44" t="s">
        <v>43</v>
      </c>
      <c r="S20" s="45"/>
      <c r="T20" s="45"/>
      <c r="U20" s="46"/>
      <c r="V20" s="44">
        <v>2</v>
      </c>
      <c r="W20" s="45"/>
      <c r="X20" s="45"/>
      <c r="Y20" s="45"/>
      <c r="Z20" s="46"/>
      <c r="AA20" s="44">
        <v>2</v>
      </c>
      <c r="AB20" s="45"/>
      <c r="AC20" s="45"/>
      <c r="AD20" s="45"/>
      <c r="AE20" s="46"/>
      <c r="AF20" s="44"/>
      <c r="AG20" s="45"/>
      <c r="AH20" s="45"/>
      <c r="AI20" s="45"/>
      <c r="AJ20" s="46"/>
      <c r="AK20" s="44"/>
      <c r="AL20" s="45"/>
      <c r="AM20" s="45"/>
      <c r="AN20" s="45"/>
      <c r="AO20" s="46"/>
      <c r="AP20" s="44"/>
      <c r="AQ20" s="45"/>
      <c r="AR20" s="45"/>
      <c r="AS20" s="45"/>
      <c r="AT20" s="46"/>
      <c r="AU20" s="75" t="s">
        <v>44</v>
      </c>
      <c r="AV20" s="76"/>
      <c r="AW20" s="77"/>
      <c r="AX20" s="51">
        <f>BC20+BR20+CG20+CV20</f>
        <v>9</v>
      </c>
      <c r="AY20" s="45"/>
      <c r="AZ20" s="45"/>
      <c r="BA20" s="45"/>
      <c r="BB20" s="46"/>
      <c r="BC20" s="44">
        <v>9</v>
      </c>
      <c r="BD20" s="45"/>
      <c r="BE20" s="45"/>
      <c r="BF20" s="45"/>
      <c r="BG20" s="46"/>
      <c r="BH20" s="44">
        <f>BC20*0.325</f>
        <v>2.9250000000000003</v>
      </c>
      <c r="BI20" s="45"/>
      <c r="BJ20" s="45"/>
      <c r="BK20" s="45"/>
      <c r="BL20" s="46"/>
      <c r="BM20" s="108">
        <f>BC20*4.54/1000</f>
        <v>0.04086</v>
      </c>
      <c r="BN20" s="109"/>
      <c r="BO20" s="109"/>
      <c r="BP20" s="109"/>
      <c r="BQ20" s="110"/>
      <c r="BR20" s="44"/>
      <c r="BS20" s="45"/>
      <c r="BT20" s="45"/>
      <c r="BU20" s="45"/>
      <c r="BV20" s="46"/>
      <c r="BW20" s="44"/>
      <c r="BX20" s="45"/>
      <c r="BY20" s="45"/>
      <c r="BZ20" s="45"/>
      <c r="CA20" s="46"/>
      <c r="CB20" s="44"/>
      <c r="CC20" s="45"/>
      <c r="CD20" s="45"/>
      <c r="CE20" s="45"/>
      <c r="CF20" s="46"/>
      <c r="CG20" s="44"/>
      <c r="CH20" s="45"/>
      <c r="CI20" s="45"/>
      <c r="CJ20" s="45"/>
      <c r="CK20" s="46"/>
      <c r="CL20" s="44"/>
      <c r="CM20" s="45"/>
      <c r="CN20" s="45"/>
      <c r="CO20" s="45"/>
      <c r="CP20" s="46"/>
      <c r="CQ20" s="44"/>
      <c r="CR20" s="45"/>
      <c r="CS20" s="45"/>
      <c r="CT20" s="45"/>
      <c r="CU20" s="46"/>
      <c r="CV20" s="44"/>
      <c r="CW20" s="45"/>
      <c r="CX20" s="45"/>
      <c r="CY20" s="45"/>
      <c r="CZ20" s="46"/>
      <c r="DA20" s="44"/>
      <c r="DB20" s="45"/>
      <c r="DC20" s="45"/>
      <c r="DD20" s="45"/>
      <c r="DE20" s="46"/>
      <c r="DF20" s="44"/>
      <c r="DG20" s="45"/>
      <c r="DH20" s="45"/>
      <c r="DI20" s="45"/>
      <c r="DJ20" s="46"/>
      <c r="DK20" s="44">
        <f>DZ20/BM20</f>
        <v>1.8673519334312287</v>
      </c>
      <c r="DL20" s="45"/>
      <c r="DM20" s="45"/>
      <c r="DN20" s="45"/>
      <c r="DO20" s="45"/>
      <c r="DP20" s="44"/>
      <c r="DQ20" s="45"/>
      <c r="DR20" s="45"/>
      <c r="DS20" s="44"/>
      <c r="DT20" s="45"/>
      <c r="DU20" s="45"/>
      <c r="DV20" s="44"/>
      <c r="DW20" s="45"/>
      <c r="DX20" s="45"/>
      <c r="DY20" s="45"/>
      <c r="DZ20" s="44">
        <v>0.0763</v>
      </c>
      <c r="EA20" s="45"/>
      <c r="EB20" s="45"/>
      <c r="EC20" s="45"/>
      <c r="ED20" s="45"/>
      <c r="EE20" s="44"/>
      <c r="EF20" s="45"/>
      <c r="EG20" s="45"/>
      <c r="EH20" s="45"/>
      <c r="EI20" s="45"/>
      <c r="EJ20" s="44"/>
      <c r="EK20" s="45"/>
      <c r="EL20" s="45"/>
      <c r="EM20" s="45"/>
      <c r="EN20" s="45"/>
      <c r="EO20" s="44"/>
      <c r="EP20" s="45"/>
      <c r="EQ20" s="45"/>
      <c r="ER20" s="45"/>
      <c r="ES20" s="45"/>
      <c r="ET20" s="75" t="s">
        <v>45</v>
      </c>
      <c r="EU20" s="76"/>
      <c r="EV20" s="77"/>
      <c r="EW20" s="75" t="s">
        <v>46</v>
      </c>
      <c r="EX20" s="76"/>
      <c r="EY20" s="76"/>
      <c r="EZ20" s="76"/>
      <c r="FA20" s="77"/>
    </row>
    <row r="21" spans="1:157" ht="108" customHeight="1">
      <c r="A21" s="44">
        <v>6</v>
      </c>
      <c r="B21" s="45"/>
      <c r="C21" s="46"/>
      <c r="D21" s="111" t="s">
        <v>58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44" t="s">
        <v>43</v>
      </c>
      <c r="S21" s="45"/>
      <c r="T21" s="45"/>
      <c r="U21" s="46"/>
      <c r="V21" s="44">
        <v>1</v>
      </c>
      <c r="W21" s="45"/>
      <c r="X21" s="45"/>
      <c r="Y21" s="45"/>
      <c r="Z21" s="46"/>
      <c r="AA21" s="44"/>
      <c r="AB21" s="45"/>
      <c r="AC21" s="45"/>
      <c r="AD21" s="45"/>
      <c r="AE21" s="46"/>
      <c r="AF21" s="44">
        <v>1</v>
      </c>
      <c r="AG21" s="45"/>
      <c r="AH21" s="45"/>
      <c r="AI21" s="45"/>
      <c r="AJ21" s="46"/>
      <c r="AK21" s="44"/>
      <c r="AL21" s="45"/>
      <c r="AM21" s="45"/>
      <c r="AN21" s="45"/>
      <c r="AO21" s="46"/>
      <c r="AP21" s="44"/>
      <c r="AQ21" s="45"/>
      <c r="AR21" s="45"/>
      <c r="AS21" s="45"/>
      <c r="AT21" s="46"/>
      <c r="AU21" s="75" t="s">
        <v>44</v>
      </c>
      <c r="AV21" s="76"/>
      <c r="AW21" s="77"/>
      <c r="AX21" s="51">
        <f>BC21+BR21+CG21+CV21</f>
        <v>31.468200000000003</v>
      </c>
      <c r="AY21" s="45"/>
      <c r="AZ21" s="45"/>
      <c r="BA21" s="45"/>
      <c r="BB21" s="46"/>
      <c r="BC21" s="44"/>
      <c r="BD21" s="45"/>
      <c r="BE21" s="45"/>
      <c r="BF21" s="45"/>
      <c r="BG21" s="46"/>
      <c r="BH21" s="44"/>
      <c r="BI21" s="45"/>
      <c r="BJ21" s="45"/>
      <c r="BK21" s="45"/>
      <c r="BL21" s="46"/>
      <c r="BM21" s="108"/>
      <c r="BN21" s="109"/>
      <c r="BO21" s="109"/>
      <c r="BP21" s="109"/>
      <c r="BQ21" s="110"/>
      <c r="BR21" s="44">
        <f>52.447*0.05*12</f>
        <v>31.468200000000003</v>
      </c>
      <c r="BS21" s="45"/>
      <c r="BT21" s="45"/>
      <c r="BU21" s="45"/>
      <c r="BV21" s="46"/>
      <c r="BW21" s="44">
        <f aca="true" t="shared" si="4" ref="BW21:BW28">BR21*0.325</f>
        <v>10.227165000000001</v>
      </c>
      <c r="BX21" s="45"/>
      <c r="BY21" s="45"/>
      <c r="BZ21" s="45"/>
      <c r="CA21" s="46"/>
      <c r="CB21" s="44">
        <f>BR21*4.54/1000</f>
        <v>0.14286562800000002</v>
      </c>
      <c r="CC21" s="45"/>
      <c r="CD21" s="45"/>
      <c r="CE21" s="45"/>
      <c r="CF21" s="46"/>
      <c r="CG21" s="44"/>
      <c r="CH21" s="45"/>
      <c r="CI21" s="45"/>
      <c r="CJ21" s="45"/>
      <c r="CK21" s="46"/>
      <c r="CL21" s="44"/>
      <c r="CM21" s="45"/>
      <c r="CN21" s="45"/>
      <c r="CO21" s="45"/>
      <c r="CP21" s="46"/>
      <c r="CQ21" s="44"/>
      <c r="CR21" s="45"/>
      <c r="CS21" s="45"/>
      <c r="CT21" s="45"/>
      <c r="CU21" s="46"/>
      <c r="CV21" s="44"/>
      <c r="CW21" s="45"/>
      <c r="CX21" s="45"/>
      <c r="CY21" s="45"/>
      <c r="CZ21" s="46"/>
      <c r="DA21" s="44"/>
      <c r="DB21" s="45"/>
      <c r="DC21" s="45"/>
      <c r="DD21" s="45"/>
      <c r="DE21" s="46"/>
      <c r="DF21" s="44"/>
      <c r="DG21" s="45"/>
      <c r="DH21" s="45"/>
      <c r="DI21" s="45"/>
      <c r="DJ21" s="46"/>
      <c r="DK21" s="44">
        <f>EE21/CB21</f>
        <v>3.2828050145133574</v>
      </c>
      <c r="DL21" s="45"/>
      <c r="DM21" s="45"/>
      <c r="DN21" s="45"/>
      <c r="DO21" s="45"/>
      <c r="DP21" s="44"/>
      <c r="DQ21" s="45"/>
      <c r="DR21" s="45"/>
      <c r="DS21" s="44"/>
      <c r="DT21" s="45"/>
      <c r="DU21" s="45"/>
      <c r="DV21" s="44"/>
      <c r="DW21" s="45"/>
      <c r="DX21" s="45"/>
      <c r="DY21" s="45"/>
      <c r="DZ21" s="108"/>
      <c r="EA21" s="109"/>
      <c r="EB21" s="109"/>
      <c r="EC21" s="109"/>
      <c r="ED21" s="109"/>
      <c r="EE21" s="108">
        <v>0.469</v>
      </c>
      <c r="EF21" s="109"/>
      <c r="EG21" s="109"/>
      <c r="EH21" s="109"/>
      <c r="EI21" s="109"/>
      <c r="EJ21" s="108"/>
      <c r="EK21" s="109"/>
      <c r="EL21" s="109"/>
      <c r="EM21" s="109"/>
      <c r="EN21" s="109"/>
      <c r="EO21" s="44"/>
      <c r="EP21" s="45"/>
      <c r="EQ21" s="45"/>
      <c r="ER21" s="45"/>
      <c r="ES21" s="45"/>
      <c r="ET21" s="75" t="s">
        <v>45</v>
      </c>
      <c r="EU21" s="76"/>
      <c r="EV21" s="77"/>
      <c r="EW21" s="75" t="s">
        <v>59</v>
      </c>
      <c r="EX21" s="76"/>
      <c r="EY21" s="76"/>
      <c r="EZ21" s="76"/>
      <c r="FA21" s="77"/>
    </row>
    <row r="22" spans="1:157" ht="105.75" customHeight="1">
      <c r="A22" s="44">
        <v>7</v>
      </c>
      <c r="B22" s="45"/>
      <c r="C22" s="46"/>
      <c r="D22" s="111" t="s">
        <v>60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3"/>
      <c r="R22" s="44" t="s">
        <v>43</v>
      </c>
      <c r="S22" s="45"/>
      <c r="T22" s="45"/>
      <c r="U22" s="46"/>
      <c r="V22" s="44">
        <v>1</v>
      </c>
      <c r="W22" s="45"/>
      <c r="X22" s="45"/>
      <c r="Y22" s="45"/>
      <c r="Z22" s="46"/>
      <c r="AA22" s="44"/>
      <c r="AB22" s="45"/>
      <c r="AC22" s="45"/>
      <c r="AD22" s="45"/>
      <c r="AE22" s="46"/>
      <c r="AF22" s="44">
        <v>1</v>
      </c>
      <c r="AG22" s="45"/>
      <c r="AH22" s="45"/>
      <c r="AI22" s="45"/>
      <c r="AJ22" s="46"/>
      <c r="AK22" s="44"/>
      <c r="AL22" s="45"/>
      <c r="AM22" s="45"/>
      <c r="AN22" s="45"/>
      <c r="AO22" s="46"/>
      <c r="AP22" s="44"/>
      <c r="AQ22" s="45"/>
      <c r="AR22" s="45"/>
      <c r="AS22" s="45"/>
      <c r="AT22" s="46"/>
      <c r="AU22" s="75" t="s">
        <v>44</v>
      </c>
      <c r="AV22" s="76"/>
      <c r="AW22" s="77"/>
      <c r="AX22" s="51">
        <f>BC22+BR22+CG22+CV22</f>
        <v>43.0476</v>
      </c>
      <c r="AY22" s="45"/>
      <c r="AZ22" s="45"/>
      <c r="BA22" s="45"/>
      <c r="BB22" s="46"/>
      <c r="BC22" s="44"/>
      <c r="BD22" s="45"/>
      <c r="BE22" s="45"/>
      <c r="BF22" s="45"/>
      <c r="BG22" s="46"/>
      <c r="BH22" s="44"/>
      <c r="BI22" s="45"/>
      <c r="BJ22" s="45"/>
      <c r="BK22" s="45"/>
      <c r="BL22" s="46"/>
      <c r="BM22" s="108"/>
      <c r="BN22" s="109"/>
      <c r="BO22" s="109"/>
      <c r="BP22" s="109"/>
      <c r="BQ22" s="110"/>
      <c r="BR22" s="96">
        <f>71.746*0.05*12</f>
        <v>43.0476</v>
      </c>
      <c r="BS22" s="97"/>
      <c r="BT22" s="97"/>
      <c r="BU22" s="97"/>
      <c r="BV22" s="98"/>
      <c r="BW22" s="44">
        <f t="shared" si="4"/>
        <v>13.990470000000002</v>
      </c>
      <c r="BX22" s="45"/>
      <c r="BY22" s="45"/>
      <c r="BZ22" s="45"/>
      <c r="CA22" s="46"/>
      <c r="CB22" s="44">
        <f>BR22*4.54/1000</f>
        <v>0.195436104</v>
      </c>
      <c r="CC22" s="45"/>
      <c r="CD22" s="45"/>
      <c r="CE22" s="45"/>
      <c r="CF22" s="46"/>
      <c r="CG22" s="44"/>
      <c r="CH22" s="45"/>
      <c r="CI22" s="45"/>
      <c r="CJ22" s="45"/>
      <c r="CK22" s="46"/>
      <c r="CL22" s="44"/>
      <c r="CM22" s="45"/>
      <c r="CN22" s="45"/>
      <c r="CO22" s="45"/>
      <c r="CP22" s="46"/>
      <c r="CQ22" s="44"/>
      <c r="CR22" s="45"/>
      <c r="CS22" s="45"/>
      <c r="CT22" s="45"/>
      <c r="CU22" s="46"/>
      <c r="CV22" s="44"/>
      <c r="CW22" s="45"/>
      <c r="CX22" s="45"/>
      <c r="CY22" s="45"/>
      <c r="CZ22" s="46"/>
      <c r="DA22" s="44"/>
      <c r="DB22" s="45"/>
      <c r="DC22" s="45"/>
      <c r="DD22" s="45"/>
      <c r="DE22" s="46"/>
      <c r="DF22" s="44"/>
      <c r="DG22" s="45"/>
      <c r="DH22" s="45"/>
      <c r="DI22" s="45"/>
      <c r="DJ22" s="46"/>
      <c r="DK22" s="44">
        <f>EE22/CB22</f>
        <v>2.7988687289836687</v>
      </c>
      <c r="DL22" s="45"/>
      <c r="DM22" s="45"/>
      <c r="DN22" s="45"/>
      <c r="DO22" s="45"/>
      <c r="DP22" s="44"/>
      <c r="DQ22" s="45"/>
      <c r="DR22" s="45"/>
      <c r="DS22" s="44"/>
      <c r="DT22" s="45"/>
      <c r="DU22" s="45"/>
      <c r="DV22" s="44"/>
      <c r="DW22" s="45"/>
      <c r="DX22" s="45"/>
      <c r="DY22" s="45"/>
      <c r="DZ22" s="108"/>
      <c r="EA22" s="109"/>
      <c r="EB22" s="109"/>
      <c r="EC22" s="109"/>
      <c r="ED22" s="109"/>
      <c r="EE22" s="108">
        <v>0.547</v>
      </c>
      <c r="EF22" s="109"/>
      <c r="EG22" s="109"/>
      <c r="EH22" s="109"/>
      <c r="EI22" s="109"/>
      <c r="EJ22" s="108"/>
      <c r="EK22" s="109"/>
      <c r="EL22" s="109"/>
      <c r="EM22" s="109"/>
      <c r="EN22" s="109"/>
      <c r="EO22" s="44"/>
      <c r="EP22" s="45"/>
      <c r="EQ22" s="45"/>
      <c r="ER22" s="45"/>
      <c r="ES22" s="45"/>
      <c r="ET22" s="75" t="s">
        <v>45</v>
      </c>
      <c r="EU22" s="76"/>
      <c r="EV22" s="77"/>
      <c r="EW22" s="75" t="s">
        <v>59</v>
      </c>
      <c r="EX22" s="76"/>
      <c r="EY22" s="76"/>
      <c r="EZ22" s="76"/>
      <c r="FA22" s="77"/>
    </row>
    <row r="23" spans="1:157" ht="65.25" customHeight="1">
      <c r="A23" s="44">
        <v>9</v>
      </c>
      <c r="B23" s="45"/>
      <c r="C23" s="46"/>
      <c r="D23" s="111" t="s">
        <v>61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44" t="s">
        <v>43</v>
      </c>
      <c r="S23" s="45"/>
      <c r="T23" s="45"/>
      <c r="U23" s="46"/>
      <c r="V23" s="44">
        <v>10</v>
      </c>
      <c r="W23" s="45"/>
      <c r="X23" s="45"/>
      <c r="Y23" s="45"/>
      <c r="Z23" s="46"/>
      <c r="AA23" s="44"/>
      <c r="AB23" s="45"/>
      <c r="AC23" s="45"/>
      <c r="AD23" s="45"/>
      <c r="AE23" s="46"/>
      <c r="AF23" s="44">
        <v>4</v>
      </c>
      <c r="AG23" s="45"/>
      <c r="AH23" s="45"/>
      <c r="AI23" s="45"/>
      <c r="AJ23" s="46"/>
      <c r="AK23" s="44">
        <v>3</v>
      </c>
      <c r="AL23" s="45"/>
      <c r="AM23" s="45"/>
      <c r="AN23" s="45"/>
      <c r="AO23" s="46"/>
      <c r="AP23" s="44">
        <v>3</v>
      </c>
      <c r="AQ23" s="45"/>
      <c r="AR23" s="45"/>
      <c r="AS23" s="45"/>
      <c r="AT23" s="46"/>
      <c r="AU23" s="75" t="s">
        <v>44</v>
      </c>
      <c r="AV23" s="76"/>
      <c r="AW23" s="77"/>
      <c r="AX23" s="51">
        <f t="shared" si="1"/>
        <v>43.8</v>
      </c>
      <c r="AY23" s="45"/>
      <c r="AZ23" s="45"/>
      <c r="BA23" s="45"/>
      <c r="BB23" s="46"/>
      <c r="BC23" s="44"/>
      <c r="BD23" s="45"/>
      <c r="BE23" s="45"/>
      <c r="BF23" s="45"/>
      <c r="BG23" s="46"/>
      <c r="BH23" s="44"/>
      <c r="BI23" s="45"/>
      <c r="BJ23" s="45"/>
      <c r="BK23" s="45"/>
      <c r="BL23" s="46"/>
      <c r="BM23" s="108"/>
      <c r="BN23" s="109"/>
      <c r="BO23" s="109"/>
      <c r="BP23" s="109"/>
      <c r="BQ23" s="110"/>
      <c r="BR23" s="44">
        <f>2*24*365/1000</f>
        <v>17.52</v>
      </c>
      <c r="BS23" s="45"/>
      <c r="BT23" s="45"/>
      <c r="BU23" s="45"/>
      <c r="BV23" s="46"/>
      <c r="BW23" s="44">
        <f t="shared" si="4"/>
        <v>5.694</v>
      </c>
      <c r="BX23" s="45"/>
      <c r="BY23" s="45"/>
      <c r="BZ23" s="45"/>
      <c r="CA23" s="46"/>
      <c r="CB23" s="44">
        <f aca="true" t="shared" si="5" ref="CB23:CB28">BR23*4.27/1000</f>
        <v>0.07481039999999999</v>
      </c>
      <c r="CC23" s="45"/>
      <c r="CD23" s="45"/>
      <c r="CE23" s="45"/>
      <c r="CF23" s="46"/>
      <c r="CG23" s="44">
        <f>1.5*24*365/1000</f>
        <v>13.14</v>
      </c>
      <c r="CH23" s="45"/>
      <c r="CI23" s="45"/>
      <c r="CJ23" s="45"/>
      <c r="CK23" s="46"/>
      <c r="CL23" s="44">
        <f>CG23*0.325</f>
        <v>4.2705</v>
      </c>
      <c r="CM23" s="45"/>
      <c r="CN23" s="45"/>
      <c r="CO23" s="45"/>
      <c r="CP23" s="46"/>
      <c r="CQ23" s="44">
        <f>CG23*4.27/1000</f>
        <v>0.0561078</v>
      </c>
      <c r="CR23" s="45"/>
      <c r="CS23" s="45"/>
      <c r="CT23" s="45"/>
      <c r="CU23" s="46"/>
      <c r="CV23" s="44">
        <f>1.5*24*365/1000</f>
        <v>13.14</v>
      </c>
      <c r="CW23" s="45"/>
      <c r="CX23" s="45"/>
      <c r="CY23" s="45"/>
      <c r="CZ23" s="46"/>
      <c r="DA23" s="44">
        <f>CV23*0.325</f>
        <v>4.2705</v>
      </c>
      <c r="DB23" s="45"/>
      <c r="DC23" s="45"/>
      <c r="DD23" s="45"/>
      <c r="DE23" s="46"/>
      <c r="DF23" s="44">
        <f>CV23*4.27/1000</f>
        <v>0.0561078</v>
      </c>
      <c r="DG23" s="45"/>
      <c r="DH23" s="45"/>
      <c r="DI23" s="45"/>
      <c r="DJ23" s="46"/>
      <c r="DK23" s="44">
        <f>(EE23+EJ23+EO23)/(CB23+CQ23+DF23)</f>
        <v>12.939377412766142</v>
      </c>
      <c r="DL23" s="45"/>
      <c r="DM23" s="45"/>
      <c r="DN23" s="45"/>
      <c r="DO23" s="45"/>
      <c r="DP23" s="44"/>
      <c r="DQ23" s="45"/>
      <c r="DR23" s="45"/>
      <c r="DS23" s="44"/>
      <c r="DT23" s="45"/>
      <c r="DU23" s="45"/>
      <c r="DV23" s="44"/>
      <c r="DW23" s="45"/>
      <c r="DX23" s="45"/>
      <c r="DY23" s="45"/>
      <c r="DZ23" s="44"/>
      <c r="EA23" s="45"/>
      <c r="EB23" s="45"/>
      <c r="EC23" s="45"/>
      <c r="ED23" s="45"/>
      <c r="EE23" s="44">
        <v>0.968</v>
      </c>
      <c r="EF23" s="45"/>
      <c r="EG23" s="45"/>
      <c r="EH23" s="45"/>
      <c r="EI23" s="45"/>
      <c r="EJ23" s="44">
        <v>0.726</v>
      </c>
      <c r="EK23" s="45"/>
      <c r="EL23" s="45"/>
      <c r="EM23" s="45"/>
      <c r="EN23" s="45"/>
      <c r="EO23" s="44">
        <v>0.726</v>
      </c>
      <c r="EP23" s="45"/>
      <c r="EQ23" s="45"/>
      <c r="ER23" s="45"/>
      <c r="ES23" s="45"/>
      <c r="ET23" s="75" t="s">
        <v>57</v>
      </c>
      <c r="EU23" s="76"/>
      <c r="EV23" s="77"/>
      <c r="EW23" s="75" t="s">
        <v>59</v>
      </c>
      <c r="EX23" s="76"/>
      <c r="EY23" s="76"/>
      <c r="EZ23" s="76"/>
      <c r="FA23" s="77"/>
    </row>
    <row r="24" spans="1:157" ht="71.25" customHeight="1">
      <c r="A24" s="44">
        <v>10</v>
      </c>
      <c r="B24" s="45"/>
      <c r="C24" s="46"/>
      <c r="D24" s="111" t="s">
        <v>62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3"/>
      <c r="R24" s="44" t="s">
        <v>43</v>
      </c>
      <c r="S24" s="45"/>
      <c r="T24" s="45"/>
      <c r="U24" s="46"/>
      <c r="V24" s="44">
        <v>1</v>
      </c>
      <c r="W24" s="45"/>
      <c r="X24" s="45"/>
      <c r="Y24" s="45"/>
      <c r="Z24" s="46"/>
      <c r="AA24" s="44"/>
      <c r="AB24" s="45"/>
      <c r="AC24" s="45"/>
      <c r="AD24" s="45"/>
      <c r="AE24" s="46"/>
      <c r="AF24" s="44">
        <v>1</v>
      </c>
      <c r="AG24" s="45"/>
      <c r="AH24" s="45"/>
      <c r="AI24" s="45"/>
      <c r="AJ24" s="46"/>
      <c r="AK24" s="44"/>
      <c r="AL24" s="45"/>
      <c r="AM24" s="45"/>
      <c r="AN24" s="45"/>
      <c r="AO24" s="46"/>
      <c r="AP24" s="44"/>
      <c r="AQ24" s="45"/>
      <c r="AR24" s="45"/>
      <c r="AS24" s="45"/>
      <c r="AT24" s="46"/>
      <c r="AU24" s="75" t="s">
        <v>44</v>
      </c>
      <c r="AV24" s="76"/>
      <c r="AW24" s="77"/>
      <c r="AX24" s="51">
        <f t="shared" si="1"/>
        <v>30.66</v>
      </c>
      <c r="AY24" s="45"/>
      <c r="AZ24" s="45"/>
      <c r="BA24" s="45"/>
      <c r="BB24" s="46"/>
      <c r="BC24" s="44"/>
      <c r="BD24" s="45"/>
      <c r="BE24" s="45"/>
      <c r="BF24" s="45"/>
      <c r="BG24" s="46"/>
      <c r="BH24" s="44"/>
      <c r="BI24" s="45"/>
      <c r="BJ24" s="45"/>
      <c r="BK24" s="45"/>
      <c r="BL24" s="46"/>
      <c r="BM24" s="108"/>
      <c r="BN24" s="109"/>
      <c r="BO24" s="109"/>
      <c r="BP24" s="109"/>
      <c r="BQ24" s="110"/>
      <c r="BR24" s="44">
        <f>3.5*24*365/1000</f>
        <v>30.66</v>
      </c>
      <c r="BS24" s="45"/>
      <c r="BT24" s="45"/>
      <c r="BU24" s="45"/>
      <c r="BV24" s="46"/>
      <c r="BW24" s="44">
        <f t="shared" si="4"/>
        <v>9.964500000000001</v>
      </c>
      <c r="BX24" s="45"/>
      <c r="BY24" s="45"/>
      <c r="BZ24" s="45"/>
      <c r="CA24" s="46"/>
      <c r="CB24" s="44">
        <f t="shared" si="5"/>
        <v>0.13091819999999998</v>
      </c>
      <c r="CC24" s="45"/>
      <c r="CD24" s="45"/>
      <c r="CE24" s="45"/>
      <c r="CF24" s="46"/>
      <c r="CG24" s="44"/>
      <c r="CH24" s="45"/>
      <c r="CI24" s="45"/>
      <c r="CJ24" s="45"/>
      <c r="CK24" s="46"/>
      <c r="CL24" s="44"/>
      <c r="CM24" s="45"/>
      <c r="CN24" s="45"/>
      <c r="CO24" s="45"/>
      <c r="CP24" s="46"/>
      <c r="CQ24" s="44"/>
      <c r="CR24" s="45"/>
      <c r="CS24" s="45"/>
      <c r="CT24" s="45"/>
      <c r="CU24" s="46"/>
      <c r="CV24" s="44"/>
      <c r="CW24" s="45"/>
      <c r="CX24" s="45"/>
      <c r="CY24" s="45"/>
      <c r="CZ24" s="46"/>
      <c r="DA24" s="44"/>
      <c r="DB24" s="45"/>
      <c r="DC24" s="45"/>
      <c r="DD24" s="45"/>
      <c r="DE24" s="46"/>
      <c r="DF24" s="44"/>
      <c r="DG24" s="45"/>
      <c r="DH24" s="45"/>
      <c r="DI24" s="45"/>
      <c r="DJ24" s="46"/>
      <c r="DK24" s="44">
        <f>EE24/CB24</f>
        <v>3.865008837579497</v>
      </c>
      <c r="DL24" s="45"/>
      <c r="DM24" s="45"/>
      <c r="DN24" s="45"/>
      <c r="DO24" s="45"/>
      <c r="DP24" s="44"/>
      <c r="DQ24" s="45"/>
      <c r="DR24" s="45"/>
      <c r="DS24" s="44"/>
      <c r="DT24" s="45"/>
      <c r="DU24" s="45"/>
      <c r="DV24" s="44"/>
      <c r="DW24" s="45"/>
      <c r="DX24" s="45"/>
      <c r="DY24" s="45"/>
      <c r="DZ24" s="44"/>
      <c r="EA24" s="45"/>
      <c r="EB24" s="45"/>
      <c r="EC24" s="45"/>
      <c r="ED24" s="45"/>
      <c r="EE24" s="44">
        <v>0.506</v>
      </c>
      <c r="EF24" s="45"/>
      <c r="EG24" s="45"/>
      <c r="EH24" s="45"/>
      <c r="EI24" s="45"/>
      <c r="EJ24" s="44"/>
      <c r="EK24" s="45"/>
      <c r="EL24" s="45"/>
      <c r="EM24" s="45"/>
      <c r="EN24" s="45"/>
      <c r="EO24" s="44"/>
      <c r="EP24" s="45"/>
      <c r="EQ24" s="45"/>
      <c r="ER24" s="45"/>
      <c r="ES24" s="45"/>
      <c r="ET24" s="75" t="s">
        <v>57</v>
      </c>
      <c r="EU24" s="76"/>
      <c r="EV24" s="77"/>
      <c r="EW24" s="75" t="s">
        <v>59</v>
      </c>
      <c r="EX24" s="76"/>
      <c r="EY24" s="76"/>
      <c r="EZ24" s="76"/>
      <c r="FA24" s="77"/>
    </row>
    <row r="25" spans="1:157" ht="70.5" customHeight="1">
      <c r="A25" s="44">
        <v>11</v>
      </c>
      <c r="B25" s="45"/>
      <c r="C25" s="46"/>
      <c r="D25" s="111" t="s">
        <v>63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  <c r="R25" s="44" t="s">
        <v>43</v>
      </c>
      <c r="S25" s="45"/>
      <c r="T25" s="45"/>
      <c r="U25" s="46"/>
      <c r="V25" s="44">
        <v>5</v>
      </c>
      <c r="W25" s="45"/>
      <c r="X25" s="45"/>
      <c r="Y25" s="45"/>
      <c r="Z25" s="46"/>
      <c r="AA25" s="44"/>
      <c r="AB25" s="45"/>
      <c r="AC25" s="45"/>
      <c r="AD25" s="45"/>
      <c r="AE25" s="46"/>
      <c r="AF25" s="44">
        <v>2</v>
      </c>
      <c r="AG25" s="45"/>
      <c r="AH25" s="45"/>
      <c r="AI25" s="45"/>
      <c r="AJ25" s="46"/>
      <c r="AK25" s="44">
        <v>2</v>
      </c>
      <c r="AL25" s="45"/>
      <c r="AM25" s="45"/>
      <c r="AN25" s="45"/>
      <c r="AO25" s="46"/>
      <c r="AP25" s="44">
        <v>1</v>
      </c>
      <c r="AQ25" s="45"/>
      <c r="AR25" s="45"/>
      <c r="AS25" s="45"/>
      <c r="AT25" s="46"/>
      <c r="AU25" s="75" t="s">
        <v>44</v>
      </c>
      <c r="AV25" s="76"/>
      <c r="AW25" s="77"/>
      <c r="AX25" s="51">
        <f t="shared" si="1"/>
        <v>118.25999999999999</v>
      </c>
      <c r="AY25" s="45"/>
      <c r="AZ25" s="45"/>
      <c r="BA25" s="45"/>
      <c r="BB25" s="46"/>
      <c r="BC25" s="44"/>
      <c r="BD25" s="45"/>
      <c r="BE25" s="45"/>
      <c r="BF25" s="45"/>
      <c r="BG25" s="46"/>
      <c r="BH25" s="44"/>
      <c r="BI25" s="45"/>
      <c r="BJ25" s="45"/>
      <c r="BK25" s="45"/>
      <c r="BL25" s="46"/>
      <c r="BM25" s="108"/>
      <c r="BN25" s="109"/>
      <c r="BO25" s="109"/>
      <c r="BP25" s="109"/>
      <c r="BQ25" s="110"/>
      <c r="BR25" s="44">
        <f>5*24*365/1000</f>
        <v>43.8</v>
      </c>
      <c r="BS25" s="45"/>
      <c r="BT25" s="45"/>
      <c r="BU25" s="45"/>
      <c r="BV25" s="46"/>
      <c r="BW25" s="44">
        <f t="shared" si="4"/>
        <v>14.235</v>
      </c>
      <c r="BX25" s="45"/>
      <c r="BY25" s="45"/>
      <c r="BZ25" s="45"/>
      <c r="CA25" s="46"/>
      <c r="CB25" s="44">
        <f t="shared" si="5"/>
        <v>0.18702599999999997</v>
      </c>
      <c r="CC25" s="45"/>
      <c r="CD25" s="45"/>
      <c r="CE25" s="45"/>
      <c r="CF25" s="46"/>
      <c r="CG25" s="44">
        <f>5*24*365/1000</f>
        <v>43.8</v>
      </c>
      <c r="CH25" s="45"/>
      <c r="CI25" s="45"/>
      <c r="CJ25" s="45"/>
      <c r="CK25" s="46"/>
      <c r="CL25" s="44">
        <f>CG25*0.325</f>
        <v>14.235</v>
      </c>
      <c r="CM25" s="45"/>
      <c r="CN25" s="45"/>
      <c r="CO25" s="45"/>
      <c r="CP25" s="46"/>
      <c r="CQ25" s="44">
        <f>CG25*4.27/1000</f>
        <v>0.18702599999999997</v>
      </c>
      <c r="CR25" s="45"/>
      <c r="CS25" s="45"/>
      <c r="CT25" s="45"/>
      <c r="CU25" s="46"/>
      <c r="CV25" s="44">
        <f>3.5*24*365/1000</f>
        <v>30.66</v>
      </c>
      <c r="CW25" s="45"/>
      <c r="CX25" s="45"/>
      <c r="CY25" s="45"/>
      <c r="CZ25" s="46"/>
      <c r="DA25" s="44">
        <f>CV25*0.325</f>
        <v>9.964500000000001</v>
      </c>
      <c r="DB25" s="45"/>
      <c r="DC25" s="45"/>
      <c r="DD25" s="45"/>
      <c r="DE25" s="46"/>
      <c r="DF25" s="44">
        <f>CV25*4.27/1000</f>
        <v>0.13091819999999998</v>
      </c>
      <c r="DG25" s="45"/>
      <c r="DH25" s="45"/>
      <c r="DI25" s="45"/>
      <c r="DJ25" s="46"/>
      <c r="DK25" s="44">
        <f>(EE25+EJ25+EO25)/(CB25+CQ25+DF25)</f>
        <v>5.010196641306756</v>
      </c>
      <c r="DL25" s="45"/>
      <c r="DM25" s="45"/>
      <c r="DN25" s="45"/>
      <c r="DO25" s="45"/>
      <c r="DP25" s="44"/>
      <c r="DQ25" s="45"/>
      <c r="DR25" s="45"/>
      <c r="DS25" s="44"/>
      <c r="DT25" s="45"/>
      <c r="DU25" s="45"/>
      <c r="DV25" s="44"/>
      <c r="DW25" s="45"/>
      <c r="DX25" s="45"/>
      <c r="DY25" s="45"/>
      <c r="DZ25" s="44"/>
      <c r="EA25" s="45"/>
      <c r="EB25" s="45"/>
      <c r="EC25" s="45"/>
      <c r="ED25" s="45"/>
      <c r="EE25" s="44">
        <v>1.012</v>
      </c>
      <c r="EF25" s="45"/>
      <c r="EG25" s="45"/>
      <c r="EH25" s="45"/>
      <c r="EI25" s="45"/>
      <c r="EJ25" s="44">
        <v>1.012</v>
      </c>
      <c r="EK25" s="45"/>
      <c r="EL25" s="45"/>
      <c r="EM25" s="45"/>
      <c r="EN25" s="45"/>
      <c r="EO25" s="44">
        <v>0.506</v>
      </c>
      <c r="EP25" s="45"/>
      <c r="EQ25" s="45"/>
      <c r="ER25" s="45"/>
      <c r="ES25" s="45"/>
      <c r="ET25" s="75" t="s">
        <v>57</v>
      </c>
      <c r="EU25" s="76"/>
      <c r="EV25" s="77"/>
      <c r="EW25" s="75" t="s">
        <v>59</v>
      </c>
      <c r="EX25" s="76"/>
      <c r="EY25" s="76"/>
      <c r="EZ25" s="76"/>
      <c r="FA25" s="77"/>
    </row>
    <row r="26" spans="1:157" ht="66" customHeight="1">
      <c r="A26" s="44">
        <v>12</v>
      </c>
      <c r="B26" s="45"/>
      <c r="C26" s="46"/>
      <c r="D26" s="111" t="s">
        <v>64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  <c r="R26" s="44" t="s">
        <v>43</v>
      </c>
      <c r="S26" s="45"/>
      <c r="T26" s="45"/>
      <c r="U26" s="46"/>
      <c r="V26" s="44">
        <v>15</v>
      </c>
      <c r="W26" s="45"/>
      <c r="X26" s="45"/>
      <c r="Y26" s="45"/>
      <c r="Z26" s="46"/>
      <c r="AA26" s="44"/>
      <c r="AB26" s="45"/>
      <c r="AC26" s="45"/>
      <c r="AD26" s="45"/>
      <c r="AE26" s="46"/>
      <c r="AF26" s="44">
        <v>6</v>
      </c>
      <c r="AG26" s="45"/>
      <c r="AH26" s="45"/>
      <c r="AI26" s="45"/>
      <c r="AJ26" s="46"/>
      <c r="AK26" s="44">
        <v>6</v>
      </c>
      <c r="AL26" s="45"/>
      <c r="AM26" s="45"/>
      <c r="AN26" s="45"/>
      <c r="AO26" s="46"/>
      <c r="AP26" s="44">
        <v>3</v>
      </c>
      <c r="AQ26" s="45"/>
      <c r="AR26" s="45"/>
      <c r="AS26" s="45"/>
      <c r="AT26" s="46"/>
      <c r="AU26" s="75" t="s">
        <v>44</v>
      </c>
      <c r="AV26" s="76"/>
      <c r="AW26" s="77"/>
      <c r="AX26" s="51">
        <f t="shared" si="1"/>
        <v>43.8</v>
      </c>
      <c r="AY26" s="45"/>
      <c r="AZ26" s="45"/>
      <c r="BA26" s="45"/>
      <c r="BB26" s="46"/>
      <c r="BC26" s="44"/>
      <c r="BD26" s="45"/>
      <c r="BE26" s="45"/>
      <c r="BF26" s="45"/>
      <c r="BG26" s="46"/>
      <c r="BH26" s="44"/>
      <c r="BI26" s="45"/>
      <c r="BJ26" s="45"/>
      <c r="BK26" s="45"/>
      <c r="BL26" s="46"/>
      <c r="BM26" s="108"/>
      <c r="BN26" s="109"/>
      <c r="BO26" s="109"/>
      <c r="BP26" s="109"/>
      <c r="BQ26" s="110"/>
      <c r="BR26" s="44">
        <f>2*24*365/1000</f>
        <v>17.52</v>
      </c>
      <c r="BS26" s="45"/>
      <c r="BT26" s="45"/>
      <c r="BU26" s="45"/>
      <c r="BV26" s="46"/>
      <c r="BW26" s="44">
        <f t="shared" si="4"/>
        <v>5.694</v>
      </c>
      <c r="BX26" s="45"/>
      <c r="BY26" s="45"/>
      <c r="BZ26" s="45"/>
      <c r="CA26" s="46"/>
      <c r="CB26" s="44">
        <f t="shared" si="5"/>
        <v>0.07481039999999999</v>
      </c>
      <c r="CC26" s="45"/>
      <c r="CD26" s="45"/>
      <c r="CE26" s="45"/>
      <c r="CF26" s="46"/>
      <c r="CG26" s="44">
        <f>1.5*24*365/1000</f>
        <v>13.14</v>
      </c>
      <c r="CH26" s="45"/>
      <c r="CI26" s="45"/>
      <c r="CJ26" s="45"/>
      <c r="CK26" s="46"/>
      <c r="CL26" s="44">
        <f>CG26*0.325</f>
        <v>4.2705</v>
      </c>
      <c r="CM26" s="45"/>
      <c r="CN26" s="45"/>
      <c r="CO26" s="45"/>
      <c r="CP26" s="46"/>
      <c r="CQ26" s="44">
        <f>CG26*4.27/1000</f>
        <v>0.0561078</v>
      </c>
      <c r="CR26" s="45"/>
      <c r="CS26" s="45"/>
      <c r="CT26" s="45"/>
      <c r="CU26" s="46"/>
      <c r="CV26" s="44">
        <f>1.5*24*365/1000</f>
        <v>13.14</v>
      </c>
      <c r="CW26" s="45"/>
      <c r="CX26" s="45"/>
      <c r="CY26" s="45"/>
      <c r="CZ26" s="46"/>
      <c r="DA26" s="44">
        <f>CV26*0.325</f>
        <v>4.2705</v>
      </c>
      <c r="DB26" s="45"/>
      <c r="DC26" s="45"/>
      <c r="DD26" s="45"/>
      <c r="DE26" s="46"/>
      <c r="DF26" s="44">
        <f>CV26*4.27/1000</f>
        <v>0.0561078</v>
      </c>
      <c r="DG26" s="45"/>
      <c r="DH26" s="45"/>
      <c r="DI26" s="45"/>
      <c r="DJ26" s="46"/>
      <c r="DK26" s="44">
        <f>(EE26+EJ26+EO26)/(CB26+CQ26+DF26)</f>
        <v>2.8070963395463737</v>
      </c>
      <c r="DL26" s="45"/>
      <c r="DM26" s="45"/>
      <c r="DN26" s="45"/>
      <c r="DO26" s="45"/>
      <c r="DP26" s="44"/>
      <c r="DQ26" s="45"/>
      <c r="DR26" s="45"/>
      <c r="DS26" s="44"/>
      <c r="DT26" s="45"/>
      <c r="DU26" s="45"/>
      <c r="DV26" s="44"/>
      <c r="DW26" s="45"/>
      <c r="DX26" s="45"/>
      <c r="DY26" s="45"/>
      <c r="DZ26" s="44"/>
      <c r="EA26" s="45"/>
      <c r="EB26" s="45"/>
      <c r="EC26" s="45"/>
      <c r="ED26" s="45"/>
      <c r="EE26" s="44">
        <v>0.075</v>
      </c>
      <c r="EF26" s="45"/>
      <c r="EG26" s="45"/>
      <c r="EH26" s="45"/>
      <c r="EI26" s="45"/>
      <c r="EJ26" s="44">
        <v>0.075</v>
      </c>
      <c r="EK26" s="45"/>
      <c r="EL26" s="45"/>
      <c r="EM26" s="45"/>
      <c r="EN26" s="45"/>
      <c r="EO26" s="44">
        <v>0.375</v>
      </c>
      <c r="EP26" s="45"/>
      <c r="EQ26" s="45"/>
      <c r="ER26" s="45"/>
      <c r="ES26" s="45"/>
      <c r="ET26" s="75" t="s">
        <v>57</v>
      </c>
      <c r="EU26" s="76"/>
      <c r="EV26" s="77"/>
      <c r="EW26" s="75" t="s">
        <v>59</v>
      </c>
      <c r="EX26" s="76"/>
      <c r="EY26" s="76"/>
      <c r="EZ26" s="76"/>
      <c r="FA26" s="77"/>
    </row>
    <row r="27" spans="1:157" ht="60.75" customHeight="1">
      <c r="A27" s="44">
        <v>13</v>
      </c>
      <c r="B27" s="45"/>
      <c r="C27" s="46"/>
      <c r="D27" s="111" t="s">
        <v>65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3"/>
      <c r="R27" s="44" t="s">
        <v>43</v>
      </c>
      <c r="S27" s="45"/>
      <c r="T27" s="45"/>
      <c r="U27" s="46"/>
      <c r="V27" s="44">
        <v>12</v>
      </c>
      <c r="W27" s="45"/>
      <c r="X27" s="45"/>
      <c r="Y27" s="45"/>
      <c r="Z27" s="46"/>
      <c r="AA27" s="44"/>
      <c r="AB27" s="45"/>
      <c r="AC27" s="45"/>
      <c r="AD27" s="45"/>
      <c r="AE27" s="46"/>
      <c r="AF27" s="44">
        <v>4</v>
      </c>
      <c r="AG27" s="45"/>
      <c r="AH27" s="45"/>
      <c r="AI27" s="45"/>
      <c r="AJ27" s="46"/>
      <c r="AK27" s="44">
        <v>4</v>
      </c>
      <c r="AL27" s="45"/>
      <c r="AM27" s="45"/>
      <c r="AN27" s="45"/>
      <c r="AO27" s="46"/>
      <c r="AP27" s="44">
        <v>4</v>
      </c>
      <c r="AQ27" s="45"/>
      <c r="AR27" s="45"/>
      <c r="AS27" s="45"/>
      <c r="AT27" s="46"/>
      <c r="AU27" s="75" t="s">
        <v>44</v>
      </c>
      <c r="AV27" s="76"/>
      <c r="AW27" s="77"/>
      <c r="AX27" s="51">
        <f t="shared" si="1"/>
        <v>65.69999999999999</v>
      </c>
      <c r="AY27" s="45"/>
      <c r="AZ27" s="45"/>
      <c r="BA27" s="45"/>
      <c r="BB27" s="46"/>
      <c r="BC27" s="44"/>
      <c r="BD27" s="45"/>
      <c r="BE27" s="45"/>
      <c r="BF27" s="45"/>
      <c r="BG27" s="46"/>
      <c r="BH27" s="44"/>
      <c r="BI27" s="45"/>
      <c r="BJ27" s="45"/>
      <c r="BK27" s="45"/>
      <c r="BL27" s="46"/>
      <c r="BM27" s="108"/>
      <c r="BN27" s="109"/>
      <c r="BO27" s="109"/>
      <c r="BP27" s="109"/>
      <c r="BQ27" s="110"/>
      <c r="BR27" s="44">
        <f>2.5*24*365/1000</f>
        <v>21.9</v>
      </c>
      <c r="BS27" s="45"/>
      <c r="BT27" s="45"/>
      <c r="BU27" s="45"/>
      <c r="BV27" s="46"/>
      <c r="BW27" s="44">
        <f t="shared" si="4"/>
        <v>7.1175</v>
      </c>
      <c r="BX27" s="45"/>
      <c r="BY27" s="45"/>
      <c r="BZ27" s="45"/>
      <c r="CA27" s="46"/>
      <c r="CB27" s="44">
        <f t="shared" si="5"/>
        <v>0.09351299999999999</v>
      </c>
      <c r="CC27" s="45"/>
      <c r="CD27" s="45"/>
      <c r="CE27" s="45"/>
      <c r="CF27" s="46"/>
      <c r="CG27" s="44">
        <f>2.5*24*365/1000</f>
        <v>21.9</v>
      </c>
      <c r="CH27" s="45"/>
      <c r="CI27" s="45"/>
      <c r="CJ27" s="45"/>
      <c r="CK27" s="46"/>
      <c r="CL27" s="44">
        <f>CG27*0.325</f>
        <v>7.1175</v>
      </c>
      <c r="CM27" s="45"/>
      <c r="CN27" s="45"/>
      <c r="CO27" s="45"/>
      <c r="CP27" s="46"/>
      <c r="CQ27" s="44">
        <f>CG27*4.27/1000</f>
        <v>0.09351299999999999</v>
      </c>
      <c r="CR27" s="45"/>
      <c r="CS27" s="45"/>
      <c r="CT27" s="45"/>
      <c r="CU27" s="46"/>
      <c r="CV27" s="44">
        <f>2.5*24*365/1000</f>
        <v>21.9</v>
      </c>
      <c r="CW27" s="45"/>
      <c r="CX27" s="45"/>
      <c r="CY27" s="45"/>
      <c r="CZ27" s="46"/>
      <c r="DA27" s="44">
        <f>CV27*0.325</f>
        <v>7.1175</v>
      </c>
      <c r="DB27" s="45"/>
      <c r="DC27" s="45"/>
      <c r="DD27" s="45"/>
      <c r="DE27" s="46"/>
      <c r="DF27" s="44">
        <f>CV27*4.27/1000</f>
        <v>0.09351299999999999</v>
      </c>
      <c r="DG27" s="45"/>
      <c r="DH27" s="45"/>
      <c r="DI27" s="45"/>
      <c r="DJ27" s="46"/>
      <c r="DK27" s="44">
        <f>(EE27+EJ27+EO27)/(CB27+CQ27+DF27)</f>
        <v>3.208110102338712</v>
      </c>
      <c r="DL27" s="45"/>
      <c r="DM27" s="45"/>
      <c r="DN27" s="45"/>
      <c r="DO27" s="45"/>
      <c r="DP27" s="44"/>
      <c r="DQ27" s="45"/>
      <c r="DR27" s="45"/>
      <c r="DS27" s="44"/>
      <c r="DT27" s="45"/>
      <c r="DU27" s="45"/>
      <c r="DV27" s="44"/>
      <c r="DW27" s="45"/>
      <c r="DX27" s="45"/>
      <c r="DY27" s="45"/>
      <c r="DZ27" s="44"/>
      <c r="EA27" s="45"/>
      <c r="EB27" s="45"/>
      <c r="EC27" s="45"/>
      <c r="ED27" s="45"/>
      <c r="EE27" s="44">
        <v>0.3</v>
      </c>
      <c r="EF27" s="45"/>
      <c r="EG27" s="45"/>
      <c r="EH27" s="45"/>
      <c r="EI27" s="45"/>
      <c r="EJ27" s="44">
        <v>0.3</v>
      </c>
      <c r="EK27" s="45"/>
      <c r="EL27" s="45"/>
      <c r="EM27" s="45"/>
      <c r="EN27" s="45"/>
      <c r="EO27" s="44">
        <v>0.3</v>
      </c>
      <c r="EP27" s="45"/>
      <c r="EQ27" s="45"/>
      <c r="ER27" s="45"/>
      <c r="ES27" s="45"/>
      <c r="ET27" s="75" t="s">
        <v>57</v>
      </c>
      <c r="EU27" s="76"/>
      <c r="EV27" s="77"/>
      <c r="EW27" s="75" t="s">
        <v>59</v>
      </c>
      <c r="EX27" s="76"/>
      <c r="EY27" s="76"/>
      <c r="EZ27" s="76"/>
      <c r="FA27" s="77"/>
    </row>
    <row r="28" spans="1:157" ht="59.25" customHeight="1">
      <c r="A28" s="44">
        <v>14</v>
      </c>
      <c r="B28" s="45"/>
      <c r="C28" s="46"/>
      <c r="D28" s="111" t="s">
        <v>66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44" t="s">
        <v>43</v>
      </c>
      <c r="S28" s="45"/>
      <c r="T28" s="45"/>
      <c r="U28" s="46"/>
      <c r="V28" s="44">
        <f>9+20+20</f>
        <v>49</v>
      </c>
      <c r="W28" s="45"/>
      <c r="X28" s="45"/>
      <c r="Y28" s="45"/>
      <c r="Z28" s="46"/>
      <c r="AA28" s="44"/>
      <c r="AB28" s="45"/>
      <c r="AC28" s="45"/>
      <c r="AD28" s="45"/>
      <c r="AE28" s="46"/>
      <c r="AF28" s="44">
        <v>9</v>
      </c>
      <c r="AG28" s="45"/>
      <c r="AH28" s="45"/>
      <c r="AI28" s="45"/>
      <c r="AJ28" s="46"/>
      <c r="AK28" s="44">
        <v>20</v>
      </c>
      <c r="AL28" s="45"/>
      <c r="AM28" s="45"/>
      <c r="AN28" s="45"/>
      <c r="AO28" s="46"/>
      <c r="AP28" s="44">
        <v>20</v>
      </c>
      <c r="AQ28" s="45"/>
      <c r="AR28" s="45"/>
      <c r="AS28" s="45"/>
      <c r="AT28" s="46"/>
      <c r="AU28" s="75" t="s">
        <v>44</v>
      </c>
      <c r="AV28" s="76"/>
      <c r="AW28" s="77"/>
      <c r="AX28" s="51">
        <f t="shared" si="1"/>
        <v>1270.2</v>
      </c>
      <c r="AY28" s="45"/>
      <c r="AZ28" s="45"/>
      <c r="BA28" s="45"/>
      <c r="BB28" s="46"/>
      <c r="BC28" s="44"/>
      <c r="BD28" s="45"/>
      <c r="BE28" s="45"/>
      <c r="BF28" s="45"/>
      <c r="BG28" s="46"/>
      <c r="BH28" s="44"/>
      <c r="BI28" s="45"/>
      <c r="BJ28" s="45"/>
      <c r="BK28" s="45"/>
      <c r="BL28" s="46"/>
      <c r="BM28" s="108"/>
      <c r="BN28" s="109"/>
      <c r="BO28" s="109"/>
      <c r="BP28" s="109"/>
      <c r="BQ28" s="110"/>
      <c r="BR28" s="44">
        <f>35*24*365/1000</f>
        <v>306.6</v>
      </c>
      <c r="BS28" s="45"/>
      <c r="BT28" s="45"/>
      <c r="BU28" s="45"/>
      <c r="BV28" s="46"/>
      <c r="BW28" s="44">
        <f t="shared" si="4"/>
        <v>99.64500000000001</v>
      </c>
      <c r="BX28" s="45"/>
      <c r="BY28" s="45"/>
      <c r="BZ28" s="45"/>
      <c r="CA28" s="46"/>
      <c r="CB28" s="44">
        <f t="shared" si="5"/>
        <v>1.309182</v>
      </c>
      <c r="CC28" s="45"/>
      <c r="CD28" s="45"/>
      <c r="CE28" s="45"/>
      <c r="CF28" s="46"/>
      <c r="CG28" s="44">
        <f>55*24*365/1000</f>
        <v>481.8</v>
      </c>
      <c r="CH28" s="45"/>
      <c r="CI28" s="45"/>
      <c r="CJ28" s="45"/>
      <c r="CK28" s="46"/>
      <c r="CL28" s="44">
        <f>CG28*0.325</f>
        <v>156.585</v>
      </c>
      <c r="CM28" s="45"/>
      <c r="CN28" s="45"/>
      <c r="CO28" s="45"/>
      <c r="CP28" s="46"/>
      <c r="CQ28" s="44">
        <f>CG28*4.27/1000</f>
        <v>2.057286</v>
      </c>
      <c r="CR28" s="45"/>
      <c r="CS28" s="45"/>
      <c r="CT28" s="45"/>
      <c r="CU28" s="46"/>
      <c r="CV28" s="44">
        <f>55*24*365/1000</f>
        <v>481.8</v>
      </c>
      <c r="CW28" s="45"/>
      <c r="CX28" s="45"/>
      <c r="CY28" s="45"/>
      <c r="CZ28" s="46"/>
      <c r="DA28" s="44">
        <f>CV28*0.325</f>
        <v>156.585</v>
      </c>
      <c r="DB28" s="45"/>
      <c r="DC28" s="45"/>
      <c r="DD28" s="45"/>
      <c r="DE28" s="46"/>
      <c r="DF28" s="44">
        <f>CV28*4.27/1000</f>
        <v>2.057286</v>
      </c>
      <c r="DG28" s="45"/>
      <c r="DH28" s="45"/>
      <c r="DI28" s="45"/>
      <c r="DJ28" s="46"/>
      <c r="DK28" s="44">
        <f>(EE28+EJ28+EO28)/(CB28+CQ28+DF28)</f>
        <v>3.6137332187263653</v>
      </c>
      <c r="DL28" s="45"/>
      <c r="DM28" s="45"/>
      <c r="DN28" s="45"/>
      <c r="DO28" s="45"/>
      <c r="DP28" s="44"/>
      <c r="DQ28" s="45"/>
      <c r="DR28" s="45"/>
      <c r="DS28" s="44"/>
      <c r="DT28" s="45"/>
      <c r="DU28" s="45"/>
      <c r="DV28" s="44"/>
      <c r="DW28" s="45"/>
      <c r="DX28" s="45"/>
      <c r="DY28" s="45"/>
      <c r="DZ28" s="44"/>
      <c r="EA28" s="45"/>
      <c r="EB28" s="45"/>
      <c r="EC28" s="45"/>
      <c r="ED28" s="45"/>
      <c r="EE28" s="44">
        <v>3.6</v>
      </c>
      <c r="EF28" s="45"/>
      <c r="EG28" s="45"/>
      <c r="EH28" s="45"/>
      <c r="EI28" s="45"/>
      <c r="EJ28" s="44">
        <v>8</v>
      </c>
      <c r="EK28" s="45"/>
      <c r="EL28" s="45"/>
      <c r="EM28" s="45"/>
      <c r="EN28" s="45"/>
      <c r="EO28" s="44">
        <v>8</v>
      </c>
      <c r="EP28" s="45"/>
      <c r="EQ28" s="45"/>
      <c r="ER28" s="45"/>
      <c r="ES28" s="45"/>
      <c r="ET28" s="75" t="s">
        <v>57</v>
      </c>
      <c r="EU28" s="76"/>
      <c r="EV28" s="77"/>
      <c r="EW28" s="75" t="s">
        <v>59</v>
      </c>
      <c r="EX28" s="76"/>
      <c r="EY28" s="76"/>
      <c r="EZ28" s="76"/>
      <c r="FA28" s="77"/>
    </row>
    <row r="29" spans="1:157" ht="33.75" customHeight="1">
      <c r="A29" s="60"/>
      <c r="B29" s="61"/>
      <c r="C29" s="62"/>
      <c r="D29" s="105" t="s">
        <v>67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7"/>
      <c r="R29" s="60"/>
      <c r="S29" s="61"/>
      <c r="T29" s="61"/>
      <c r="U29" s="62"/>
      <c r="V29" s="60">
        <f>SUM(V12:Z28)</f>
        <v>112</v>
      </c>
      <c r="W29" s="61"/>
      <c r="X29" s="61"/>
      <c r="Y29" s="61"/>
      <c r="Z29" s="62"/>
      <c r="AA29" s="60">
        <f>SUM(AA12:AE28)</f>
        <v>18</v>
      </c>
      <c r="AB29" s="61"/>
      <c r="AC29" s="61"/>
      <c r="AD29" s="61"/>
      <c r="AE29" s="62"/>
      <c r="AF29" s="60">
        <f>SUM(AF12:AJ28)</f>
        <v>28</v>
      </c>
      <c r="AG29" s="61"/>
      <c r="AH29" s="61"/>
      <c r="AI29" s="61"/>
      <c r="AJ29" s="62"/>
      <c r="AK29" s="60">
        <f>SUM(AK12:AO28)</f>
        <v>35</v>
      </c>
      <c r="AL29" s="61"/>
      <c r="AM29" s="61"/>
      <c r="AN29" s="61"/>
      <c r="AO29" s="62"/>
      <c r="AP29" s="60">
        <f>SUM(AP12:AT28)</f>
        <v>31</v>
      </c>
      <c r="AQ29" s="61"/>
      <c r="AR29" s="61"/>
      <c r="AS29" s="61"/>
      <c r="AT29" s="62"/>
      <c r="AU29" s="72"/>
      <c r="AV29" s="73"/>
      <c r="AW29" s="74"/>
      <c r="AX29" s="53">
        <f>SUM(AX12:BB28)</f>
        <v>2023.9358</v>
      </c>
      <c r="AY29" s="61"/>
      <c r="AZ29" s="61"/>
      <c r="BA29" s="61"/>
      <c r="BB29" s="62"/>
      <c r="BC29" s="53">
        <f>SUM(BC12:BG28)</f>
        <v>377</v>
      </c>
      <c r="BD29" s="61"/>
      <c r="BE29" s="61"/>
      <c r="BF29" s="61"/>
      <c r="BG29" s="62"/>
      <c r="BH29" s="53">
        <f>SUM(BH12:BL28)</f>
        <v>122.525</v>
      </c>
      <c r="BI29" s="61"/>
      <c r="BJ29" s="61"/>
      <c r="BK29" s="61"/>
      <c r="BL29" s="62"/>
      <c r="BM29" s="102">
        <f>SUM(BM12:BQ28)</f>
        <v>1.7115799999999999</v>
      </c>
      <c r="BN29" s="103"/>
      <c r="BO29" s="103"/>
      <c r="BP29" s="103"/>
      <c r="BQ29" s="104"/>
      <c r="BR29" s="53">
        <f>SUM(BR12:BV28)</f>
        <v>512.5158</v>
      </c>
      <c r="BS29" s="61"/>
      <c r="BT29" s="61"/>
      <c r="BU29" s="61"/>
      <c r="BV29" s="62"/>
      <c r="BW29" s="53">
        <f>SUM(BW12:CA28)</f>
        <v>166.56763500000002</v>
      </c>
      <c r="BX29" s="61"/>
      <c r="BY29" s="61"/>
      <c r="BZ29" s="61"/>
      <c r="CA29" s="62"/>
      <c r="CB29" s="102">
        <f>SUM(CB12:CF28)</f>
        <v>2.2085617319999997</v>
      </c>
      <c r="CC29" s="103"/>
      <c r="CD29" s="103"/>
      <c r="CE29" s="103"/>
      <c r="CF29" s="104"/>
      <c r="CG29" s="53">
        <f>SUM(CG12:CK28)</f>
        <v>573.78</v>
      </c>
      <c r="CH29" s="61"/>
      <c r="CI29" s="61"/>
      <c r="CJ29" s="61"/>
      <c r="CK29" s="62"/>
      <c r="CL29" s="53">
        <f>SUM(CL12:CP28)</f>
        <v>186.4785</v>
      </c>
      <c r="CM29" s="61"/>
      <c r="CN29" s="61"/>
      <c r="CO29" s="61"/>
      <c r="CP29" s="62"/>
      <c r="CQ29" s="102">
        <f>SUM(CQ12:CU28)</f>
        <v>2.4500406</v>
      </c>
      <c r="CR29" s="103"/>
      <c r="CS29" s="103"/>
      <c r="CT29" s="103"/>
      <c r="CU29" s="104"/>
      <c r="CV29" s="53">
        <f>SUM(CV12:CZ28)</f>
        <v>560.64</v>
      </c>
      <c r="CW29" s="61"/>
      <c r="CX29" s="61"/>
      <c r="CY29" s="61"/>
      <c r="CZ29" s="62"/>
      <c r="DA29" s="53">
        <f>SUM(DA12:DE28)</f>
        <v>182.208</v>
      </c>
      <c r="DB29" s="61"/>
      <c r="DC29" s="61"/>
      <c r="DD29" s="61"/>
      <c r="DE29" s="62"/>
      <c r="DF29" s="102">
        <f>SUM(DF12:DJ28)</f>
        <v>2.3939328</v>
      </c>
      <c r="DG29" s="103"/>
      <c r="DH29" s="103"/>
      <c r="DI29" s="103"/>
      <c r="DJ29" s="104"/>
      <c r="DK29" s="53"/>
      <c r="DL29" s="61"/>
      <c r="DM29" s="61"/>
      <c r="DN29" s="61"/>
      <c r="DO29" s="62"/>
      <c r="DP29" s="60"/>
      <c r="DQ29" s="61"/>
      <c r="DR29" s="61"/>
      <c r="DS29" s="60"/>
      <c r="DT29" s="61"/>
      <c r="DU29" s="61"/>
      <c r="DV29" s="60"/>
      <c r="DW29" s="61"/>
      <c r="DX29" s="61"/>
      <c r="DY29" s="61"/>
      <c r="DZ29" s="48">
        <f>SUM(DZ12:ED28)</f>
        <v>7.1676</v>
      </c>
      <c r="EA29" s="49"/>
      <c r="EB29" s="49"/>
      <c r="EC29" s="49"/>
      <c r="ED29" s="50"/>
      <c r="EE29" s="48">
        <f>SUM(EE12:EI28)</f>
        <v>7.477</v>
      </c>
      <c r="EF29" s="49"/>
      <c r="EG29" s="49"/>
      <c r="EH29" s="49"/>
      <c r="EI29" s="50"/>
      <c r="EJ29" s="48">
        <f>SUM(EJ12:EN28)</f>
        <v>10.113</v>
      </c>
      <c r="EK29" s="49"/>
      <c r="EL29" s="49"/>
      <c r="EM29" s="49"/>
      <c r="EN29" s="50"/>
      <c r="EO29" s="48">
        <f>SUM(EO12:ES28)</f>
        <v>9.907</v>
      </c>
      <c r="EP29" s="49"/>
      <c r="EQ29" s="49"/>
      <c r="ER29" s="49"/>
      <c r="ES29" s="50"/>
      <c r="ET29" s="72"/>
      <c r="EU29" s="73"/>
      <c r="EV29" s="74"/>
      <c r="EW29" s="72"/>
      <c r="EX29" s="73"/>
      <c r="EY29" s="73"/>
      <c r="EZ29" s="73"/>
      <c r="FA29" s="74"/>
    </row>
    <row r="30" spans="1:157" ht="14.25">
      <c r="A30" s="99" t="s">
        <v>68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1"/>
    </row>
    <row r="31" spans="1:157" ht="19.5" customHeight="1">
      <c r="A31" s="44"/>
      <c r="B31" s="45"/>
      <c r="C31" s="46"/>
      <c r="D31" s="90" t="s">
        <v>69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  <c r="R31" s="44"/>
      <c r="S31" s="45"/>
      <c r="T31" s="45"/>
      <c r="U31" s="46"/>
      <c r="V31" s="44"/>
      <c r="W31" s="45"/>
      <c r="X31" s="45"/>
      <c r="Y31" s="45"/>
      <c r="Z31" s="46"/>
      <c r="AA31" s="44"/>
      <c r="AB31" s="45"/>
      <c r="AC31" s="45"/>
      <c r="AD31" s="45"/>
      <c r="AE31" s="46"/>
      <c r="AF31" s="44"/>
      <c r="AG31" s="45"/>
      <c r="AH31" s="45"/>
      <c r="AI31" s="45"/>
      <c r="AJ31" s="46"/>
      <c r="AK31" s="44"/>
      <c r="AL31" s="45"/>
      <c r="AM31" s="45"/>
      <c r="AN31" s="45"/>
      <c r="AO31" s="46"/>
      <c r="AP31" s="44"/>
      <c r="AQ31" s="45"/>
      <c r="AR31" s="45"/>
      <c r="AS31" s="45"/>
      <c r="AT31" s="46"/>
      <c r="AU31" s="44"/>
      <c r="AV31" s="45"/>
      <c r="AW31" s="46"/>
      <c r="AX31" s="44"/>
      <c r="AY31" s="45"/>
      <c r="AZ31" s="45"/>
      <c r="BA31" s="45"/>
      <c r="BB31" s="46"/>
      <c r="BC31" s="44"/>
      <c r="BD31" s="45"/>
      <c r="BE31" s="45"/>
      <c r="BF31" s="45"/>
      <c r="BG31" s="46"/>
      <c r="BH31" s="44"/>
      <c r="BI31" s="45"/>
      <c r="BJ31" s="45"/>
      <c r="BK31" s="45"/>
      <c r="BL31" s="46"/>
      <c r="BM31" s="44"/>
      <c r="BN31" s="45"/>
      <c r="BO31" s="45"/>
      <c r="BP31" s="45"/>
      <c r="BQ31" s="46"/>
      <c r="BR31" s="44"/>
      <c r="BS31" s="45"/>
      <c r="BT31" s="45"/>
      <c r="BU31" s="45"/>
      <c r="BV31" s="46"/>
      <c r="BW31" s="44"/>
      <c r="BX31" s="45"/>
      <c r="BY31" s="45"/>
      <c r="BZ31" s="45"/>
      <c r="CA31" s="46"/>
      <c r="CB31" s="44"/>
      <c r="CC31" s="45"/>
      <c r="CD31" s="45"/>
      <c r="CE31" s="45"/>
      <c r="CF31" s="46"/>
      <c r="CG31" s="44"/>
      <c r="CH31" s="45"/>
      <c r="CI31" s="45"/>
      <c r="CJ31" s="45"/>
      <c r="CK31" s="46"/>
      <c r="CL31" s="44"/>
      <c r="CM31" s="45"/>
      <c r="CN31" s="45"/>
      <c r="CO31" s="45"/>
      <c r="CP31" s="46"/>
      <c r="CQ31" s="44"/>
      <c r="CR31" s="45"/>
      <c r="CS31" s="45"/>
      <c r="CT31" s="45"/>
      <c r="CU31" s="46"/>
      <c r="CV31" s="44"/>
      <c r="CW31" s="45"/>
      <c r="CX31" s="45"/>
      <c r="CY31" s="45"/>
      <c r="CZ31" s="46"/>
      <c r="DA31" s="44"/>
      <c r="DB31" s="45"/>
      <c r="DC31" s="45"/>
      <c r="DD31" s="45"/>
      <c r="DE31" s="46"/>
      <c r="DF31" s="44"/>
      <c r="DG31" s="45"/>
      <c r="DH31" s="45"/>
      <c r="DI31" s="45"/>
      <c r="DJ31" s="46"/>
      <c r="DK31" s="44"/>
      <c r="DL31" s="45"/>
      <c r="DM31" s="45"/>
      <c r="DN31" s="45"/>
      <c r="DO31" s="45"/>
      <c r="DP31" s="44"/>
      <c r="DQ31" s="45"/>
      <c r="DR31" s="45"/>
      <c r="DS31" s="44"/>
      <c r="DT31" s="45"/>
      <c r="DU31" s="45"/>
      <c r="DV31" s="44"/>
      <c r="DW31" s="45"/>
      <c r="DX31" s="45"/>
      <c r="DY31" s="45"/>
      <c r="DZ31" s="44"/>
      <c r="EA31" s="45"/>
      <c r="EB31" s="45"/>
      <c r="EC31" s="45"/>
      <c r="ED31" s="45"/>
      <c r="EE31" s="44"/>
      <c r="EF31" s="45"/>
      <c r="EG31" s="45"/>
      <c r="EH31" s="45"/>
      <c r="EI31" s="45"/>
      <c r="EJ31" s="44"/>
      <c r="EK31" s="45"/>
      <c r="EL31" s="45"/>
      <c r="EM31" s="45"/>
      <c r="EN31" s="45"/>
      <c r="EO31" s="44"/>
      <c r="EP31" s="45"/>
      <c r="EQ31" s="45"/>
      <c r="ER31" s="45"/>
      <c r="ES31" s="45"/>
      <c r="ET31" s="44"/>
      <c r="EU31" s="45"/>
      <c r="EV31" s="45"/>
      <c r="EW31" s="44"/>
      <c r="EX31" s="45"/>
      <c r="EY31" s="45"/>
      <c r="EZ31" s="45"/>
      <c r="FA31" s="46"/>
    </row>
    <row r="32" spans="1:157" ht="75.75" customHeight="1">
      <c r="A32" s="44">
        <v>1</v>
      </c>
      <c r="B32" s="45"/>
      <c r="C32" s="46"/>
      <c r="D32" s="84" t="s">
        <v>70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  <c r="R32" s="44" t="s">
        <v>71</v>
      </c>
      <c r="S32" s="45"/>
      <c r="T32" s="45"/>
      <c r="U32" s="46"/>
      <c r="V32" s="44">
        <f>AA32+AF32+AK32+AP32</f>
        <v>250</v>
      </c>
      <c r="W32" s="45"/>
      <c r="X32" s="45"/>
      <c r="Y32" s="45"/>
      <c r="Z32" s="46"/>
      <c r="AA32" s="44">
        <v>250</v>
      </c>
      <c r="AB32" s="45"/>
      <c r="AC32" s="45"/>
      <c r="AD32" s="45"/>
      <c r="AE32" s="46"/>
      <c r="AF32" s="44"/>
      <c r="AG32" s="45"/>
      <c r="AH32" s="45"/>
      <c r="AI32" s="45"/>
      <c r="AJ32" s="46"/>
      <c r="AK32" s="44"/>
      <c r="AL32" s="45"/>
      <c r="AM32" s="45"/>
      <c r="AN32" s="45"/>
      <c r="AO32" s="46"/>
      <c r="AP32" s="44"/>
      <c r="AQ32" s="45"/>
      <c r="AR32" s="45"/>
      <c r="AS32" s="45"/>
      <c r="AT32" s="46"/>
      <c r="AU32" s="75" t="s">
        <v>72</v>
      </c>
      <c r="AV32" s="76"/>
      <c r="AW32" s="77"/>
      <c r="AX32" s="51">
        <f aca="true" t="shared" si="6" ref="AX32:AX40">BC32+BR32+CG32+CV32</f>
        <v>219</v>
      </c>
      <c r="AY32" s="45"/>
      <c r="AZ32" s="45"/>
      <c r="BA32" s="45"/>
      <c r="BB32" s="46"/>
      <c r="BC32" s="44">
        <f>25*24*365/1000</f>
        <v>219</v>
      </c>
      <c r="BD32" s="45"/>
      <c r="BE32" s="45"/>
      <c r="BF32" s="45"/>
      <c r="BG32" s="46"/>
      <c r="BH32" s="44">
        <f>BC32*1.12*0.325</f>
        <v>79.71600000000001</v>
      </c>
      <c r="BI32" s="45"/>
      <c r="BJ32" s="45"/>
      <c r="BK32" s="45"/>
      <c r="BL32" s="46"/>
      <c r="BM32" s="44">
        <f>BC32*1.12*4.54/1000</f>
        <v>1.1135712</v>
      </c>
      <c r="BN32" s="45"/>
      <c r="BO32" s="45"/>
      <c r="BP32" s="45"/>
      <c r="BQ32" s="46"/>
      <c r="BR32" s="44"/>
      <c r="BS32" s="45"/>
      <c r="BT32" s="45"/>
      <c r="BU32" s="45"/>
      <c r="BV32" s="46"/>
      <c r="BW32" s="44"/>
      <c r="BX32" s="45"/>
      <c r="BY32" s="45"/>
      <c r="BZ32" s="45"/>
      <c r="CA32" s="46"/>
      <c r="CB32" s="44"/>
      <c r="CC32" s="45"/>
      <c r="CD32" s="45"/>
      <c r="CE32" s="45"/>
      <c r="CF32" s="46"/>
      <c r="CG32" s="44"/>
      <c r="CH32" s="45"/>
      <c r="CI32" s="45"/>
      <c r="CJ32" s="45"/>
      <c r="CK32" s="46"/>
      <c r="CL32" s="44"/>
      <c r="CM32" s="45"/>
      <c r="CN32" s="45"/>
      <c r="CO32" s="45"/>
      <c r="CP32" s="46"/>
      <c r="CQ32" s="44"/>
      <c r="CR32" s="45"/>
      <c r="CS32" s="45"/>
      <c r="CT32" s="45"/>
      <c r="CU32" s="46"/>
      <c r="CV32" s="44"/>
      <c r="CW32" s="45"/>
      <c r="CX32" s="45"/>
      <c r="CY32" s="45"/>
      <c r="CZ32" s="46"/>
      <c r="DA32" s="44"/>
      <c r="DB32" s="45"/>
      <c r="DC32" s="45"/>
      <c r="DD32" s="45"/>
      <c r="DE32" s="46"/>
      <c r="DF32" s="44"/>
      <c r="DG32" s="45"/>
      <c r="DH32" s="45"/>
      <c r="DI32" s="45"/>
      <c r="DJ32" s="46"/>
      <c r="DK32" s="44">
        <f>DZ32/BM32</f>
        <v>2.8736375366029585</v>
      </c>
      <c r="DL32" s="45"/>
      <c r="DM32" s="45"/>
      <c r="DN32" s="45"/>
      <c r="DO32" s="45"/>
      <c r="DP32" s="44"/>
      <c r="DQ32" s="45"/>
      <c r="DR32" s="45"/>
      <c r="DS32" s="44"/>
      <c r="DT32" s="45"/>
      <c r="DU32" s="45"/>
      <c r="DV32" s="44"/>
      <c r="DW32" s="45"/>
      <c r="DX32" s="45"/>
      <c r="DY32" s="45"/>
      <c r="DZ32" s="87">
        <v>3.2</v>
      </c>
      <c r="EA32" s="88"/>
      <c r="EB32" s="88"/>
      <c r="EC32" s="88"/>
      <c r="ED32" s="88"/>
      <c r="EE32" s="44"/>
      <c r="EF32" s="45"/>
      <c r="EG32" s="45"/>
      <c r="EH32" s="45"/>
      <c r="EI32" s="45"/>
      <c r="EJ32" s="44"/>
      <c r="EK32" s="45"/>
      <c r="EL32" s="45"/>
      <c r="EM32" s="45"/>
      <c r="EN32" s="45"/>
      <c r="EO32" s="44"/>
      <c r="EP32" s="45"/>
      <c r="EQ32" s="45"/>
      <c r="ER32" s="45"/>
      <c r="ES32" s="45"/>
      <c r="ET32" s="75" t="s">
        <v>73</v>
      </c>
      <c r="EU32" s="76"/>
      <c r="EV32" s="77"/>
      <c r="EW32" s="75" t="s">
        <v>59</v>
      </c>
      <c r="EX32" s="76"/>
      <c r="EY32" s="76"/>
      <c r="EZ32" s="76"/>
      <c r="FA32" s="77"/>
    </row>
    <row r="33" spans="1:157" ht="74.25" customHeight="1">
      <c r="A33" s="44">
        <v>2</v>
      </c>
      <c r="B33" s="45"/>
      <c r="C33" s="46"/>
      <c r="D33" s="84" t="s">
        <v>74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  <c r="R33" s="44" t="s">
        <v>71</v>
      </c>
      <c r="S33" s="45"/>
      <c r="T33" s="45"/>
      <c r="U33" s="46"/>
      <c r="V33" s="44">
        <f aca="true" t="shared" si="7" ref="V33:V45">AA33+AF33+AK33+AP33</f>
        <v>80</v>
      </c>
      <c r="W33" s="45"/>
      <c r="X33" s="45"/>
      <c r="Y33" s="45"/>
      <c r="Z33" s="46"/>
      <c r="AA33" s="44">
        <v>80</v>
      </c>
      <c r="AB33" s="45"/>
      <c r="AC33" s="45"/>
      <c r="AD33" s="45"/>
      <c r="AE33" s="46"/>
      <c r="AF33" s="44"/>
      <c r="AG33" s="45"/>
      <c r="AH33" s="45"/>
      <c r="AI33" s="45"/>
      <c r="AJ33" s="46"/>
      <c r="AK33" s="44"/>
      <c r="AL33" s="45"/>
      <c r="AM33" s="45"/>
      <c r="AN33" s="45"/>
      <c r="AO33" s="46"/>
      <c r="AP33" s="44"/>
      <c r="AQ33" s="45"/>
      <c r="AR33" s="45"/>
      <c r="AS33" s="45"/>
      <c r="AT33" s="46"/>
      <c r="AU33" s="75" t="s">
        <v>72</v>
      </c>
      <c r="AV33" s="76"/>
      <c r="AW33" s="77"/>
      <c r="AX33" s="51">
        <f t="shared" si="6"/>
        <v>131.4</v>
      </c>
      <c r="AY33" s="45"/>
      <c r="AZ33" s="45"/>
      <c r="BA33" s="45"/>
      <c r="BB33" s="46"/>
      <c r="BC33" s="44">
        <f>15*24*365/1000</f>
        <v>131.4</v>
      </c>
      <c r="BD33" s="45"/>
      <c r="BE33" s="45"/>
      <c r="BF33" s="45"/>
      <c r="BG33" s="46"/>
      <c r="BH33" s="44">
        <f>BC33*1.12*0.325</f>
        <v>47.829600000000006</v>
      </c>
      <c r="BI33" s="45"/>
      <c r="BJ33" s="45"/>
      <c r="BK33" s="45"/>
      <c r="BL33" s="46"/>
      <c r="BM33" s="44">
        <f>BC33*1.12*4.54/1000</f>
        <v>0.6681427200000001</v>
      </c>
      <c r="BN33" s="45"/>
      <c r="BO33" s="45"/>
      <c r="BP33" s="45"/>
      <c r="BQ33" s="46"/>
      <c r="BR33" s="44"/>
      <c r="BS33" s="45"/>
      <c r="BT33" s="45"/>
      <c r="BU33" s="45"/>
      <c r="BV33" s="46"/>
      <c r="BW33" s="44"/>
      <c r="BX33" s="45"/>
      <c r="BY33" s="45"/>
      <c r="BZ33" s="45"/>
      <c r="CA33" s="46"/>
      <c r="CB33" s="44"/>
      <c r="CC33" s="45"/>
      <c r="CD33" s="45"/>
      <c r="CE33" s="45"/>
      <c r="CF33" s="46"/>
      <c r="CG33" s="44"/>
      <c r="CH33" s="45"/>
      <c r="CI33" s="45"/>
      <c r="CJ33" s="45"/>
      <c r="CK33" s="46"/>
      <c r="CL33" s="44"/>
      <c r="CM33" s="45"/>
      <c r="CN33" s="45"/>
      <c r="CO33" s="45"/>
      <c r="CP33" s="46"/>
      <c r="CQ33" s="44"/>
      <c r="CR33" s="45"/>
      <c r="CS33" s="45"/>
      <c r="CT33" s="45"/>
      <c r="CU33" s="46"/>
      <c r="CV33" s="44"/>
      <c r="CW33" s="45"/>
      <c r="CX33" s="45"/>
      <c r="CY33" s="45"/>
      <c r="CZ33" s="46"/>
      <c r="DA33" s="44"/>
      <c r="DB33" s="45"/>
      <c r="DC33" s="45"/>
      <c r="DD33" s="45"/>
      <c r="DE33" s="46"/>
      <c r="DF33" s="44"/>
      <c r="DG33" s="45"/>
      <c r="DH33" s="45"/>
      <c r="DI33" s="45"/>
      <c r="DJ33" s="46"/>
      <c r="DK33" s="44">
        <f>DZ33/BM33</f>
        <v>1.466752492641093</v>
      </c>
      <c r="DL33" s="45"/>
      <c r="DM33" s="45"/>
      <c r="DN33" s="45"/>
      <c r="DO33" s="45"/>
      <c r="DP33" s="44"/>
      <c r="DQ33" s="45"/>
      <c r="DR33" s="45"/>
      <c r="DS33" s="44"/>
      <c r="DT33" s="45"/>
      <c r="DU33" s="45"/>
      <c r="DV33" s="44"/>
      <c r="DW33" s="45"/>
      <c r="DX33" s="45"/>
      <c r="DY33" s="45"/>
      <c r="DZ33" s="87">
        <v>0.98</v>
      </c>
      <c r="EA33" s="88"/>
      <c r="EB33" s="88"/>
      <c r="EC33" s="88"/>
      <c r="ED33" s="88"/>
      <c r="EE33" s="44"/>
      <c r="EF33" s="45"/>
      <c r="EG33" s="45"/>
      <c r="EH33" s="45"/>
      <c r="EI33" s="45"/>
      <c r="EJ33" s="44"/>
      <c r="EK33" s="45"/>
      <c r="EL33" s="45"/>
      <c r="EM33" s="45"/>
      <c r="EN33" s="45"/>
      <c r="EO33" s="44"/>
      <c r="EP33" s="45"/>
      <c r="EQ33" s="45"/>
      <c r="ER33" s="45"/>
      <c r="ES33" s="45"/>
      <c r="ET33" s="75" t="s">
        <v>73</v>
      </c>
      <c r="EU33" s="76"/>
      <c r="EV33" s="77"/>
      <c r="EW33" s="75" t="s">
        <v>59</v>
      </c>
      <c r="EX33" s="76"/>
      <c r="EY33" s="76"/>
      <c r="EZ33" s="76"/>
      <c r="FA33" s="77"/>
    </row>
    <row r="34" spans="1:157" ht="81.75" customHeight="1">
      <c r="A34" s="44">
        <v>3</v>
      </c>
      <c r="B34" s="45"/>
      <c r="C34" s="46"/>
      <c r="D34" s="84" t="s">
        <v>75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  <c r="R34" s="44" t="s">
        <v>71</v>
      </c>
      <c r="S34" s="45"/>
      <c r="T34" s="45"/>
      <c r="U34" s="46"/>
      <c r="V34" s="44">
        <f t="shared" si="7"/>
        <v>500</v>
      </c>
      <c r="W34" s="45"/>
      <c r="X34" s="45"/>
      <c r="Y34" s="45"/>
      <c r="Z34" s="46"/>
      <c r="AA34" s="44">
        <v>500</v>
      </c>
      <c r="AB34" s="45"/>
      <c r="AC34" s="45"/>
      <c r="AD34" s="45"/>
      <c r="AE34" s="46"/>
      <c r="AF34" s="44"/>
      <c r="AG34" s="45"/>
      <c r="AH34" s="45"/>
      <c r="AI34" s="45"/>
      <c r="AJ34" s="46"/>
      <c r="AK34" s="44"/>
      <c r="AL34" s="45"/>
      <c r="AM34" s="45"/>
      <c r="AN34" s="45"/>
      <c r="AO34" s="46"/>
      <c r="AP34" s="44"/>
      <c r="AQ34" s="45"/>
      <c r="AR34" s="45"/>
      <c r="AS34" s="45"/>
      <c r="AT34" s="46"/>
      <c r="AU34" s="75" t="s">
        <v>72</v>
      </c>
      <c r="AV34" s="76"/>
      <c r="AW34" s="77"/>
      <c r="AX34" s="51">
        <f t="shared" si="6"/>
        <v>438</v>
      </c>
      <c r="AY34" s="45"/>
      <c r="AZ34" s="45"/>
      <c r="BA34" s="45"/>
      <c r="BB34" s="46"/>
      <c r="BC34" s="44">
        <f>50*24*365/1000</f>
        <v>438</v>
      </c>
      <c r="BD34" s="45"/>
      <c r="BE34" s="45"/>
      <c r="BF34" s="45"/>
      <c r="BG34" s="46"/>
      <c r="BH34" s="44">
        <f>BC34*1.12*0.325</f>
        <v>159.43200000000002</v>
      </c>
      <c r="BI34" s="45"/>
      <c r="BJ34" s="45"/>
      <c r="BK34" s="45"/>
      <c r="BL34" s="46"/>
      <c r="BM34" s="44">
        <f>BC34*1.12*4.54/1000</f>
        <v>2.2271424</v>
      </c>
      <c r="BN34" s="45"/>
      <c r="BO34" s="45"/>
      <c r="BP34" s="45"/>
      <c r="BQ34" s="46"/>
      <c r="BR34" s="44"/>
      <c r="BS34" s="45"/>
      <c r="BT34" s="45"/>
      <c r="BU34" s="45"/>
      <c r="BV34" s="46"/>
      <c r="BW34" s="44"/>
      <c r="BX34" s="45"/>
      <c r="BY34" s="45"/>
      <c r="BZ34" s="45"/>
      <c r="CA34" s="46"/>
      <c r="CB34" s="44"/>
      <c r="CC34" s="45"/>
      <c r="CD34" s="45"/>
      <c r="CE34" s="45"/>
      <c r="CF34" s="46"/>
      <c r="CG34" s="44"/>
      <c r="CH34" s="45"/>
      <c r="CI34" s="45"/>
      <c r="CJ34" s="45"/>
      <c r="CK34" s="46"/>
      <c r="CL34" s="44"/>
      <c r="CM34" s="45"/>
      <c r="CN34" s="45"/>
      <c r="CO34" s="45"/>
      <c r="CP34" s="46"/>
      <c r="CQ34" s="44"/>
      <c r="CR34" s="45"/>
      <c r="CS34" s="45"/>
      <c r="CT34" s="45"/>
      <c r="CU34" s="46"/>
      <c r="CV34" s="44"/>
      <c r="CW34" s="45"/>
      <c r="CX34" s="45"/>
      <c r="CY34" s="45"/>
      <c r="CZ34" s="46"/>
      <c r="DA34" s="44"/>
      <c r="DB34" s="45"/>
      <c r="DC34" s="45"/>
      <c r="DD34" s="45"/>
      <c r="DE34" s="46"/>
      <c r="DF34" s="44"/>
      <c r="DG34" s="45"/>
      <c r="DH34" s="45"/>
      <c r="DI34" s="45"/>
      <c r="DJ34" s="46"/>
      <c r="DK34" s="44">
        <f>DZ34/BM34</f>
        <v>2.5593334310370097</v>
      </c>
      <c r="DL34" s="45"/>
      <c r="DM34" s="45"/>
      <c r="DN34" s="45"/>
      <c r="DO34" s="45"/>
      <c r="DP34" s="44"/>
      <c r="DQ34" s="45"/>
      <c r="DR34" s="45"/>
      <c r="DS34" s="44"/>
      <c r="DT34" s="45"/>
      <c r="DU34" s="45"/>
      <c r="DV34" s="44"/>
      <c r="DW34" s="45"/>
      <c r="DX34" s="45"/>
      <c r="DY34" s="45"/>
      <c r="DZ34" s="87">
        <v>5.7</v>
      </c>
      <c r="EA34" s="88"/>
      <c r="EB34" s="88"/>
      <c r="EC34" s="88"/>
      <c r="ED34" s="88"/>
      <c r="EE34" s="44"/>
      <c r="EF34" s="45"/>
      <c r="EG34" s="45"/>
      <c r="EH34" s="45"/>
      <c r="EI34" s="45"/>
      <c r="EJ34" s="44"/>
      <c r="EK34" s="45"/>
      <c r="EL34" s="45"/>
      <c r="EM34" s="45"/>
      <c r="EN34" s="45"/>
      <c r="EO34" s="44"/>
      <c r="EP34" s="45"/>
      <c r="EQ34" s="45"/>
      <c r="ER34" s="45"/>
      <c r="ES34" s="45"/>
      <c r="ET34" s="75" t="s">
        <v>73</v>
      </c>
      <c r="EU34" s="76"/>
      <c r="EV34" s="77"/>
      <c r="EW34" s="75" t="s">
        <v>59</v>
      </c>
      <c r="EX34" s="76"/>
      <c r="EY34" s="76"/>
      <c r="EZ34" s="76"/>
      <c r="FA34" s="77"/>
    </row>
    <row r="35" spans="1:157" ht="91.5" customHeight="1">
      <c r="A35" s="44">
        <v>4</v>
      </c>
      <c r="B35" s="45"/>
      <c r="C35" s="46"/>
      <c r="D35" s="84" t="s">
        <v>76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  <c r="R35" s="44" t="s">
        <v>71</v>
      </c>
      <c r="S35" s="45"/>
      <c r="T35" s="45"/>
      <c r="U35" s="46"/>
      <c r="V35" s="44">
        <f t="shared" si="7"/>
        <v>750</v>
      </c>
      <c r="W35" s="45"/>
      <c r="X35" s="45"/>
      <c r="Y35" s="45"/>
      <c r="Z35" s="46"/>
      <c r="AA35" s="44">
        <v>140</v>
      </c>
      <c r="AB35" s="45"/>
      <c r="AC35" s="45"/>
      <c r="AD35" s="45"/>
      <c r="AE35" s="46"/>
      <c r="AF35" s="44">
        <f>260+350</f>
        <v>610</v>
      </c>
      <c r="AG35" s="45"/>
      <c r="AH35" s="45"/>
      <c r="AI35" s="45"/>
      <c r="AJ35" s="46"/>
      <c r="AK35" s="44"/>
      <c r="AL35" s="45"/>
      <c r="AM35" s="45"/>
      <c r="AN35" s="45"/>
      <c r="AO35" s="46"/>
      <c r="AP35" s="44"/>
      <c r="AQ35" s="45"/>
      <c r="AR35" s="45"/>
      <c r="AS35" s="45"/>
      <c r="AT35" s="46"/>
      <c r="AU35" s="75" t="s">
        <v>72</v>
      </c>
      <c r="AV35" s="76"/>
      <c r="AW35" s="77"/>
      <c r="AX35" s="51">
        <f t="shared" si="6"/>
        <v>481.79999999999995</v>
      </c>
      <c r="AY35" s="45"/>
      <c r="AZ35" s="45"/>
      <c r="BA35" s="45"/>
      <c r="BB35" s="46"/>
      <c r="BC35" s="44">
        <f>10*24*365/1000</f>
        <v>87.6</v>
      </c>
      <c r="BD35" s="45"/>
      <c r="BE35" s="45"/>
      <c r="BF35" s="45"/>
      <c r="BG35" s="46"/>
      <c r="BH35" s="44">
        <f>BC35*1.12*0.325</f>
        <v>31.886400000000005</v>
      </c>
      <c r="BI35" s="45"/>
      <c r="BJ35" s="45"/>
      <c r="BK35" s="45"/>
      <c r="BL35" s="46"/>
      <c r="BM35" s="44">
        <f>BC35*1.12*4.54/1000</f>
        <v>0.44542848</v>
      </c>
      <c r="BN35" s="45"/>
      <c r="BO35" s="45"/>
      <c r="BP35" s="45"/>
      <c r="BQ35" s="46"/>
      <c r="BR35" s="44">
        <f>45*24*365/1000</f>
        <v>394.2</v>
      </c>
      <c r="BS35" s="45"/>
      <c r="BT35" s="45"/>
      <c r="BU35" s="45"/>
      <c r="BV35" s="46"/>
      <c r="BW35" s="44">
        <f>BR35*1.12*0.325</f>
        <v>143.4888</v>
      </c>
      <c r="BX35" s="45"/>
      <c r="BY35" s="45"/>
      <c r="BZ35" s="45"/>
      <c r="CA35" s="46"/>
      <c r="CB35" s="96">
        <f>BR35*1.12*4.54/1000</f>
        <v>2.0044281600000002</v>
      </c>
      <c r="CC35" s="97"/>
      <c r="CD35" s="97"/>
      <c r="CE35" s="97"/>
      <c r="CF35" s="98"/>
      <c r="CG35" s="44"/>
      <c r="CH35" s="45"/>
      <c r="CI35" s="45"/>
      <c r="CJ35" s="45"/>
      <c r="CK35" s="46"/>
      <c r="CL35" s="44"/>
      <c r="CM35" s="45"/>
      <c r="CN35" s="45"/>
      <c r="CO35" s="45"/>
      <c r="CP35" s="46"/>
      <c r="CQ35" s="44"/>
      <c r="CR35" s="45"/>
      <c r="CS35" s="45"/>
      <c r="CT35" s="45"/>
      <c r="CU35" s="46"/>
      <c r="CV35" s="44"/>
      <c r="CW35" s="45"/>
      <c r="CX35" s="45"/>
      <c r="CY35" s="45"/>
      <c r="CZ35" s="46"/>
      <c r="DA35" s="44"/>
      <c r="DB35" s="45"/>
      <c r="DC35" s="45"/>
      <c r="DD35" s="45"/>
      <c r="DE35" s="46"/>
      <c r="DF35" s="44"/>
      <c r="DG35" s="45"/>
      <c r="DH35" s="45"/>
      <c r="DI35" s="45"/>
      <c r="DJ35" s="46"/>
      <c r="DK35" s="44">
        <f>EE35/(CB35+BM35)</f>
        <v>2.959356838120944</v>
      </c>
      <c r="DL35" s="45"/>
      <c r="DM35" s="45"/>
      <c r="DN35" s="45"/>
      <c r="DO35" s="45"/>
      <c r="DP35" s="44"/>
      <c r="DQ35" s="45"/>
      <c r="DR35" s="45"/>
      <c r="DS35" s="44"/>
      <c r="DT35" s="45"/>
      <c r="DU35" s="45"/>
      <c r="DV35" s="44"/>
      <c r="DW35" s="45"/>
      <c r="DX35" s="45"/>
      <c r="DY35" s="45"/>
      <c r="DZ35" s="44">
        <v>2.53</v>
      </c>
      <c r="EA35" s="45"/>
      <c r="EB35" s="45"/>
      <c r="EC35" s="45"/>
      <c r="ED35" s="45"/>
      <c r="EE35" s="44">
        <v>7.25</v>
      </c>
      <c r="EF35" s="45"/>
      <c r="EG35" s="45"/>
      <c r="EH35" s="45"/>
      <c r="EI35" s="45"/>
      <c r="EJ35" s="44"/>
      <c r="EK35" s="45"/>
      <c r="EL35" s="45"/>
      <c r="EM35" s="45"/>
      <c r="EN35" s="45"/>
      <c r="EO35" s="44"/>
      <c r="EP35" s="45"/>
      <c r="EQ35" s="45"/>
      <c r="ER35" s="45"/>
      <c r="ES35" s="45"/>
      <c r="ET35" s="75" t="s">
        <v>73</v>
      </c>
      <c r="EU35" s="76"/>
      <c r="EV35" s="77"/>
      <c r="EW35" s="75" t="s">
        <v>59</v>
      </c>
      <c r="EX35" s="76"/>
      <c r="EY35" s="76"/>
      <c r="EZ35" s="76"/>
      <c r="FA35" s="77"/>
    </row>
    <row r="36" spans="1:157" ht="78.75" customHeight="1">
      <c r="A36" s="44">
        <v>5</v>
      </c>
      <c r="B36" s="45"/>
      <c r="C36" s="46"/>
      <c r="D36" s="84" t="s">
        <v>77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  <c r="R36" s="44" t="s">
        <v>71</v>
      </c>
      <c r="S36" s="45"/>
      <c r="T36" s="45"/>
      <c r="U36" s="46"/>
      <c r="V36" s="44">
        <f t="shared" si="7"/>
        <v>600</v>
      </c>
      <c r="W36" s="45"/>
      <c r="X36" s="45"/>
      <c r="Y36" s="45"/>
      <c r="Z36" s="46"/>
      <c r="AA36" s="44"/>
      <c r="AB36" s="45"/>
      <c r="AC36" s="45"/>
      <c r="AD36" s="45"/>
      <c r="AE36" s="46"/>
      <c r="AF36" s="44">
        <v>600</v>
      </c>
      <c r="AG36" s="45"/>
      <c r="AH36" s="45"/>
      <c r="AI36" s="45"/>
      <c r="AJ36" s="46"/>
      <c r="AK36" s="44"/>
      <c r="AL36" s="45"/>
      <c r="AM36" s="45"/>
      <c r="AN36" s="45"/>
      <c r="AO36" s="46"/>
      <c r="AP36" s="44"/>
      <c r="AQ36" s="45"/>
      <c r="AR36" s="45"/>
      <c r="AS36" s="45"/>
      <c r="AT36" s="46"/>
      <c r="AU36" s="75" t="s">
        <v>72</v>
      </c>
      <c r="AV36" s="76"/>
      <c r="AW36" s="77"/>
      <c r="AX36" s="51">
        <f t="shared" si="6"/>
        <v>306.6</v>
      </c>
      <c r="AY36" s="45"/>
      <c r="AZ36" s="45"/>
      <c r="BA36" s="45"/>
      <c r="BB36" s="46"/>
      <c r="BC36" s="44"/>
      <c r="BD36" s="45"/>
      <c r="BE36" s="45"/>
      <c r="BF36" s="45"/>
      <c r="BG36" s="46"/>
      <c r="BH36" s="44"/>
      <c r="BI36" s="45"/>
      <c r="BJ36" s="45"/>
      <c r="BK36" s="45"/>
      <c r="BL36" s="46"/>
      <c r="BM36" s="44"/>
      <c r="BN36" s="45"/>
      <c r="BO36" s="45"/>
      <c r="BP36" s="45"/>
      <c r="BQ36" s="46"/>
      <c r="BR36" s="44">
        <f>35*24*365/1000</f>
        <v>306.6</v>
      </c>
      <c r="BS36" s="45"/>
      <c r="BT36" s="45"/>
      <c r="BU36" s="45"/>
      <c r="BV36" s="46"/>
      <c r="BW36" s="44">
        <f>BR36*1.12*0.325</f>
        <v>111.60240000000002</v>
      </c>
      <c r="BX36" s="45"/>
      <c r="BY36" s="45"/>
      <c r="BZ36" s="45"/>
      <c r="CA36" s="46"/>
      <c r="CB36" s="44">
        <f>BR36*1.12*4.54/1000</f>
        <v>1.5589996800000003</v>
      </c>
      <c r="CC36" s="45"/>
      <c r="CD36" s="45"/>
      <c r="CE36" s="45"/>
      <c r="CF36" s="46"/>
      <c r="CG36" s="44"/>
      <c r="CH36" s="45"/>
      <c r="CI36" s="45"/>
      <c r="CJ36" s="45"/>
      <c r="CK36" s="46"/>
      <c r="CL36" s="44"/>
      <c r="CM36" s="45"/>
      <c r="CN36" s="45"/>
      <c r="CO36" s="45"/>
      <c r="CP36" s="46"/>
      <c r="CQ36" s="44"/>
      <c r="CR36" s="45"/>
      <c r="CS36" s="45"/>
      <c r="CT36" s="45"/>
      <c r="CU36" s="46"/>
      <c r="CV36" s="44"/>
      <c r="CW36" s="45"/>
      <c r="CX36" s="45"/>
      <c r="CY36" s="45"/>
      <c r="CZ36" s="46"/>
      <c r="DA36" s="44"/>
      <c r="DB36" s="45"/>
      <c r="DC36" s="45"/>
      <c r="DD36" s="45"/>
      <c r="DE36" s="46"/>
      <c r="DF36" s="44"/>
      <c r="DG36" s="45"/>
      <c r="DH36" s="45"/>
      <c r="DI36" s="45"/>
      <c r="DJ36" s="46"/>
      <c r="DK36" s="44">
        <f>EE36/CB36</f>
        <v>3.351508064453226</v>
      </c>
      <c r="DL36" s="45"/>
      <c r="DM36" s="45"/>
      <c r="DN36" s="45"/>
      <c r="DO36" s="45"/>
      <c r="DP36" s="44"/>
      <c r="DQ36" s="45"/>
      <c r="DR36" s="45"/>
      <c r="DS36" s="44"/>
      <c r="DT36" s="45"/>
      <c r="DU36" s="45"/>
      <c r="DV36" s="44"/>
      <c r="DW36" s="45"/>
      <c r="DX36" s="45"/>
      <c r="DY36" s="45"/>
      <c r="DZ36" s="44"/>
      <c r="EA36" s="45"/>
      <c r="EB36" s="45"/>
      <c r="EC36" s="45"/>
      <c r="ED36" s="45"/>
      <c r="EE36" s="44">
        <v>5.225</v>
      </c>
      <c r="EF36" s="45"/>
      <c r="EG36" s="45"/>
      <c r="EH36" s="45"/>
      <c r="EI36" s="45"/>
      <c r="EJ36" s="44"/>
      <c r="EK36" s="45"/>
      <c r="EL36" s="45"/>
      <c r="EM36" s="45"/>
      <c r="EN36" s="45"/>
      <c r="EO36" s="44"/>
      <c r="EP36" s="45"/>
      <c r="EQ36" s="45"/>
      <c r="ER36" s="45"/>
      <c r="ES36" s="45"/>
      <c r="ET36" s="75" t="s">
        <v>73</v>
      </c>
      <c r="EU36" s="76"/>
      <c r="EV36" s="77"/>
      <c r="EW36" s="75" t="s">
        <v>59</v>
      </c>
      <c r="EX36" s="76"/>
      <c r="EY36" s="76"/>
      <c r="EZ36" s="76"/>
      <c r="FA36" s="77"/>
    </row>
    <row r="37" spans="1:157" ht="84.75" customHeight="1">
      <c r="A37" s="44">
        <v>6</v>
      </c>
      <c r="B37" s="45"/>
      <c r="C37" s="46"/>
      <c r="D37" s="81" t="s">
        <v>78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3"/>
      <c r="R37" s="44" t="s">
        <v>71</v>
      </c>
      <c r="S37" s="45"/>
      <c r="T37" s="45"/>
      <c r="U37" s="46"/>
      <c r="V37" s="44">
        <f t="shared" si="7"/>
        <v>600</v>
      </c>
      <c r="W37" s="45"/>
      <c r="X37" s="45"/>
      <c r="Y37" s="45"/>
      <c r="Z37" s="46"/>
      <c r="AA37" s="44"/>
      <c r="AB37" s="45"/>
      <c r="AC37" s="45"/>
      <c r="AD37" s="45"/>
      <c r="AE37" s="46"/>
      <c r="AF37" s="44"/>
      <c r="AG37" s="45"/>
      <c r="AH37" s="45"/>
      <c r="AI37" s="45"/>
      <c r="AJ37" s="46"/>
      <c r="AK37" s="44">
        <v>600</v>
      </c>
      <c r="AL37" s="45"/>
      <c r="AM37" s="45"/>
      <c r="AN37" s="45"/>
      <c r="AO37" s="46"/>
      <c r="AP37" s="44"/>
      <c r="AQ37" s="45"/>
      <c r="AR37" s="45"/>
      <c r="AS37" s="45"/>
      <c r="AT37" s="46"/>
      <c r="AU37" s="75" t="s">
        <v>72</v>
      </c>
      <c r="AV37" s="76"/>
      <c r="AW37" s="77"/>
      <c r="AX37" s="51">
        <f t="shared" si="6"/>
        <v>525.6</v>
      </c>
      <c r="AY37" s="45"/>
      <c r="AZ37" s="45"/>
      <c r="BA37" s="45"/>
      <c r="BB37" s="46"/>
      <c r="BC37" s="44"/>
      <c r="BD37" s="45"/>
      <c r="BE37" s="45"/>
      <c r="BF37" s="45"/>
      <c r="BG37" s="46"/>
      <c r="BH37" s="44"/>
      <c r="BI37" s="45"/>
      <c r="BJ37" s="45"/>
      <c r="BK37" s="45"/>
      <c r="BL37" s="46"/>
      <c r="BM37" s="44"/>
      <c r="BN37" s="45"/>
      <c r="BO37" s="45"/>
      <c r="BP37" s="45"/>
      <c r="BQ37" s="46"/>
      <c r="BR37" s="44"/>
      <c r="BS37" s="45"/>
      <c r="BT37" s="45"/>
      <c r="BU37" s="45"/>
      <c r="BV37" s="46"/>
      <c r="BW37" s="44"/>
      <c r="BX37" s="45"/>
      <c r="BY37" s="45"/>
      <c r="BZ37" s="45"/>
      <c r="CA37" s="46"/>
      <c r="CB37" s="44"/>
      <c r="CC37" s="45"/>
      <c r="CD37" s="45"/>
      <c r="CE37" s="45"/>
      <c r="CF37" s="46"/>
      <c r="CG37" s="44">
        <f>60*24*365/1000</f>
        <v>525.6</v>
      </c>
      <c r="CH37" s="45"/>
      <c r="CI37" s="45"/>
      <c r="CJ37" s="45"/>
      <c r="CK37" s="46"/>
      <c r="CL37" s="44">
        <f>CG37*1.12*0.325</f>
        <v>191.31840000000003</v>
      </c>
      <c r="CM37" s="45"/>
      <c r="CN37" s="45"/>
      <c r="CO37" s="45"/>
      <c r="CP37" s="46"/>
      <c r="CQ37" s="44">
        <f>CG37*1.12*4.54/1000</f>
        <v>2.6725708800000003</v>
      </c>
      <c r="CR37" s="45"/>
      <c r="CS37" s="45"/>
      <c r="CT37" s="45"/>
      <c r="CU37" s="46"/>
      <c r="CV37" s="44"/>
      <c r="CW37" s="45"/>
      <c r="CX37" s="45"/>
      <c r="CY37" s="45"/>
      <c r="CZ37" s="46"/>
      <c r="DA37" s="44"/>
      <c r="DB37" s="45"/>
      <c r="DC37" s="45"/>
      <c r="DD37" s="45"/>
      <c r="DE37" s="46"/>
      <c r="DF37" s="44"/>
      <c r="DG37" s="45"/>
      <c r="DH37" s="45"/>
      <c r="DI37" s="45"/>
      <c r="DJ37" s="46"/>
      <c r="DK37" s="44">
        <f>EJ37/CQ37</f>
        <v>2.694035190565273</v>
      </c>
      <c r="DL37" s="45"/>
      <c r="DM37" s="45"/>
      <c r="DN37" s="45"/>
      <c r="DO37" s="45"/>
      <c r="DP37" s="44"/>
      <c r="DQ37" s="45"/>
      <c r="DR37" s="45"/>
      <c r="DS37" s="44"/>
      <c r="DT37" s="45"/>
      <c r="DU37" s="45"/>
      <c r="DV37" s="44"/>
      <c r="DW37" s="45"/>
      <c r="DX37" s="45"/>
      <c r="DY37" s="45"/>
      <c r="DZ37" s="44"/>
      <c r="EA37" s="45"/>
      <c r="EB37" s="45"/>
      <c r="EC37" s="45"/>
      <c r="ED37" s="45"/>
      <c r="EE37" s="44"/>
      <c r="EF37" s="45"/>
      <c r="EG37" s="45"/>
      <c r="EH37" s="45"/>
      <c r="EI37" s="45"/>
      <c r="EJ37" s="44">
        <v>7.2</v>
      </c>
      <c r="EK37" s="45"/>
      <c r="EL37" s="45"/>
      <c r="EM37" s="45"/>
      <c r="EN37" s="45"/>
      <c r="EO37" s="44"/>
      <c r="EP37" s="45"/>
      <c r="EQ37" s="45"/>
      <c r="ER37" s="45"/>
      <c r="ES37" s="45"/>
      <c r="ET37" s="75" t="s">
        <v>73</v>
      </c>
      <c r="EU37" s="76"/>
      <c r="EV37" s="77"/>
      <c r="EW37" s="75" t="s">
        <v>59</v>
      </c>
      <c r="EX37" s="76"/>
      <c r="EY37" s="76"/>
      <c r="EZ37" s="76"/>
      <c r="FA37" s="77"/>
    </row>
    <row r="38" spans="1:157" ht="83.25" customHeight="1">
      <c r="A38" s="44">
        <v>7</v>
      </c>
      <c r="B38" s="45"/>
      <c r="C38" s="46"/>
      <c r="D38" s="81" t="s">
        <v>79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  <c r="R38" s="44" t="s">
        <v>71</v>
      </c>
      <c r="S38" s="45"/>
      <c r="T38" s="45"/>
      <c r="U38" s="46"/>
      <c r="V38" s="44">
        <f t="shared" si="7"/>
        <v>500</v>
      </c>
      <c r="W38" s="45"/>
      <c r="X38" s="45"/>
      <c r="Y38" s="45"/>
      <c r="Z38" s="46"/>
      <c r="AA38" s="44"/>
      <c r="AB38" s="45"/>
      <c r="AC38" s="45"/>
      <c r="AD38" s="45"/>
      <c r="AE38" s="46"/>
      <c r="AF38" s="44"/>
      <c r="AG38" s="45"/>
      <c r="AH38" s="45"/>
      <c r="AI38" s="45"/>
      <c r="AJ38" s="46"/>
      <c r="AK38" s="44">
        <v>500</v>
      </c>
      <c r="AL38" s="45"/>
      <c r="AM38" s="45"/>
      <c r="AN38" s="45"/>
      <c r="AO38" s="46"/>
      <c r="AP38" s="44"/>
      <c r="AQ38" s="45"/>
      <c r="AR38" s="45"/>
      <c r="AS38" s="45"/>
      <c r="AT38" s="46"/>
      <c r="AU38" s="75" t="s">
        <v>72</v>
      </c>
      <c r="AV38" s="76"/>
      <c r="AW38" s="77"/>
      <c r="AX38" s="51">
        <f t="shared" si="6"/>
        <v>175.2</v>
      </c>
      <c r="AY38" s="45"/>
      <c r="AZ38" s="45"/>
      <c r="BA38" s="45"/>
      <c r="BB38" s="46"/>
      <c r="BC38" s="44"/>
      <c r="BD38" s="45"/>
      <c r="BE38" s="45"/>
      <c r="BF38" s="45"/>
      <c r="BG38" s="46"/>
      <c r="BH38" s="44"/>
      <c r="BI38" s="45"/>
      <c r="BJ38" s="45"/>
      <c r="BK38" s="45"/>
      <c r="BL38" s="46"/>
      <c r="BM38" s="44"/>
      <c r="BN38" s="45"/>
      <c r="BO38" s="45"/>
      <c r="BP38" s="45"/>
      <c r="BQ38" s="46"/>
      <c r="BR38" s="44"/>
      <c r="BS38" s="45"/>
      <c r="BT38" s="45"/>
      <c r="BU38" s="45"/>
      <c r="BV38" s="46"/>
      <c r="BW38" s="44"/>
      <c r="BX38" s="45"/>
      <c r="BY38" s="45"/>
      <c r="BZ38" s="45"/>
      <c r="CA38" s="46"/>
      <c r="CB38" s="44"/>
      <c r="CC38" s="45"/>
      <c r="CD38" s="45"/>
      <c r="CE38" s="45"/>
      <c r="CF38" s="46"/>
      <c r="CG38" s="44">
        <f>20*24*365/1000</f>
        <v>175.2</v>
      </c>
      <c r="CH38" s="45"/>
      <c r="CI38" s="45"/>
      <c r="CJ38" s="45"/>
      <c r="CK38" s="46"/>
      <c r="CL38" s="44">
        <f>CG38*1.12*0.325</f>
        <v>63.77280000000001</v>
      </c>
      <c r="CM38" s="45"/>
      <c r="CN38" s="45"/>
      <c r="CO38" s="45"/>
      <c r="CP38" s="46"/>
      <c r="CQ38" s="44">
        <f>CG38*1.12*4.54/1000</f>
        <v>0.89085696</v>
      </c>
      <c r="CR38" s="45"/>
      <c r="CS38" s="45"/>
      <c r="CT38" s="45"/>
      <c r="CU38" s="46"/>
      <c r="CV38" s="44"/>
      <c r="CW38" s="45"/>
      <c r="CX38" s="45"/>
      <c r="CY38" s="45"/>
      <c r="CZ38" s="46"/>
      <c r="DA38" s="44"/>
      <c r="DB38" s="45"/>
      <c r="DC38" s="45"/>
      <c r="DD38" s="45"/>
      <c r="DE38" s="46"/>
      <c r="DF38" s="44"/>
      <c r="DG38" s="45"/>
      <c r="DH38" s="45"/>
      <c r="DI38" s="45"/>
      <c r="DJ38" s="46"/>
      <c r="DK38" s="44">
        <f>EJ38/CQ38</f>
        <v>1.7421427565655434</v>
      </c>
      <c r="DL38" s="45"/>
      <c r="DM38" s="45"/>
      <c r="DN38" s="45"/>
      <c r="DO38" s="45"/>
      <c r="DP38" s="44"/>
      <c r="DQ38" s="45"/>
      <c r="DR38" s="45"/>
      <c r="DS38" s="44"/>
      <c r="DT38" s="45"/>
      <c r="DU38" s="45"/>
      <c r="DV38" s="44"/>
      <c r="DW38" s="45"/>
      <c r="DX38" s="45"/>
      <c r="DY38" s="45"/>
      <c r="DZ38" s="44"/>
      <c r="EA38" s="45"/>
      <c r="EB38" s="45"/>
      <c r="EC38" s="45"/>
      <c r="ED38" s="45"/>
      <c r="EE38" s="44"/>
      <c r="EF38" s="45"/>
      <c r="EG38" s="45"/>
      <c r="EH38" s="45"/>
      <c r="EI38" s="45"/>
      <c r="EJ38" s="44">
        <v>1.552</v>
      </c>
      <c r="EK38" s="45"/>
      <c r="EL38" s="45"/>
      <c r="EM38" s="45"/>
      <c r="EN38" s="45"/>
      <c r="EO38" s="44"/>
      <c r="EP38" s="45"/>
      <c r="EQ38" s="45"/>
      <c r="ER38" s="45"/>
      <c r="ES38" s="45"/>
      <c r="ET38" s="75" t="s">
        <v>73</v>
      </c>
      <c r="EU38" s="76"/>
      <c r="EV38" s="77"/>
      <c r="EW38" s="75" t="s">
        <v>59</v>
      </c>
      <c r="EX38" s="76"/>
      <c r="EY38" s="76"/>
      <c r="EZ38" s="76"/>
      <c r="FA38" s="77"/>
    </row>
    <row r="39" spans="1:157" ht="75" customHeight="1">
      <c r="A39" s="44">
        <v>8</v>
      </c>
      <c r="B39" s="45"/>
      <c r="C39" s="46"/>
      <c r="D39" s="81" t="s">
        <v>80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  <c r="R39" s="44" t="s">
        <v>71</v>
      </c>
      <c r="S39" s="45"/>
      <c r="T39" s="45"/>
      <c r="U39" s="46"/>
      <c r="V39" s="44">
        <f t="shared" si="7"/>
        <v>600</v>
      </c>
      <c r="W39" s="45"/>
      <c r="X39" s="45"/>
      <c r="Y39" s="45"/>
      <c r="Z39" s="46"/>
      <c r="AA39" s="44"/>
      <c r="AB39" s="45"/>
      <c r="AC39" s="45"/>
      <c r="AD39" s="45"/>
      <c r="AE39" s="46"/>
      <c r="AF39" s="44"/>
      <c r="AG39" s="45"/>
      <c r="AH39" s="45"/>
      <c r="AI39" s="45"/>
      <c r="AJ39" s="46"/>
      <c r="AK39" s="44">
        <v>600</v>
      </c>
      <c r="AL39" s="45"/>
      <c r="AM39" s="45"/>
      <c r="AN39" s="45"/>
      <c r="AO39" s="46"/>
      <c r="AP39" s="44"/>
      <c r="AQ39" s="45"/>
      <c r="AR39" s="45"/>
      <c r="AS39" s="45"/>
      <c r="AT39" s="46"/>
      <c r="AU39" s="75" t="s">
        <v>72</v>
      </c>
      <c r="AV39" s="76"/>
      <c r="AW39" s="77"/>
      <c r="AX39" s="51">
        <f t="shared" si="6"/>
        <v>219</v>
      </c>
      <c r="AY39" s="45"/>
      <c r="AZ39" s="45"/>
      <c r="BA39" s="45"/>
      <c r="BB39" s="46"/>
      <c r="BC39" s="44"/>
      <c r="BD39" s="45"/>
      <c r="BE39" s="45"/>
      <c r="BF39" s="45"/>
      <c r="BG39" s="46"/>
      <c r="BH39" s="44"/>
      <c r="BI39" s="45"/>
      <c r="BJ39" s="45"/>
      <c r="BK39" s="45"/>
      <c r="BL39" s="46"/>
      <c r="BM39" s="44"/>
      <c r="BN39" s="45"/>
      <c r="BO39" s="45"/>
      <c r="BP39" s="45"/>
      <c r="BQ39" s="46"/>
      <c r="BR39" s="44"/>
      <c r="BS39" s="45"/>
      <c r="BT39" s="45"/>
      <c r="BU39" s="45"/>
      <c r="BV39" s="46"/>
      <c r="BW39" s="44"/>
      <c r="BX39" s="45"/>
      <c r="BY39" s="45"/>
      <c r="BZ39" s="45"/>
      <c r="CA39" s="46"/>
      <c r="CB39" s="96"/>
      <c r="CC39" s="97"/>
      <c r="CD39" s="97"/>
      <c r="CE39" s="97"/>
      <c r="CF39" s="98"/>
      <c r="CG39" s="44">
        <f>25*24*365/1000</f>
        <v>219</v>
      </c>
      <c r="CH39" s="45"/>
      <c r="CI39" s="45"/>
      <c r="CJ39" s="45"/>
      <c r="CK39" s="46"/>
      <c r="CL39" s="44">
        <f>CG39*1.12*0.325</f>
        <v>79.71600000000001</v>
      </c>
      <c r="CM39" s="45"/>
      <c r="CN39" s="45"/>
      <c r="CO39" s="45"/>
      <c r="CP39" s="46"/>
      <c r="CQ39" s="96">
        <f>CG39*1.12*4.54/1000</f>
        <v>1.1135712</v>
      </c>
      <c r="CR39" s="97"/>
      <c r="CS39" s="97"/>
      <c r="CT39" s="97"/>
      <c r="CU39" s="98"/>
      <c r="CV39" s="44"/>
      <c r="CW39" s="45"/>
      <c r="CX39" s="45"/>
      <c r="CY39" s="45"/>
      <c r="CZ39" s="46"/>
      <c r="DA39" s="44"/>
      <c r="DB39" s="45"/>
      <c r="DC39" s="45"/>
      <c r="DD39" s="45"/>
      <c r="DE39" s="46"/>
      <c r="DF39" s="44"/>
      <c r="DG39" s="45"/>
      <c r="DH39" s="45"/>
      <c r="DI39" s="45"/>
      <c r="DJ39" s="46"/>
      <c r="DK39" s="44">
        <f>EJ39/CQ39</f>
        <v>1.912764985301344</v>
      </c>
      <c r="DL39" s="45"/>
      <c r="DM39" s="45"/>
      <c r="DN39" s="45"/>
      <c r="DO39" s="45"/>
      <c r="DP39" s="44"/>
      <c r="DQ39" s="45"/>
      <c r="DR39" s="45"/>
      <c r="DS39" s="44"/>
      <c r="DT39" s="45"/>
      <c r="DU39" s="45"/>
      <c r="DV39" s="44"/>
      <c r="DW39" s="45"/>
      <c r="DX39" s="45"/>
      <c r="DY39" s="45"/>
      <c r="DZ39" s="44"/>
      <c r="EA39" s="45"/>
      <c r="EB39" s="45"/>
      <c r="EC39" s="45"/>
      <c r="ED39" s="45"/>
      <c r="EE39" s="44"/>
      <c r="EF39" s="45"/>
      <c r="EG39" s="45"/>
      <c r="EH39" s="45"/>
      <c r="EI39" s="45"/>
      <c r="EJ39" s="44">
        <v>2.13</v>
      </c>
      <c r="EK39" s="45"/>
      <c r="EL39" s="45"/>
      <c r="EM39" s="45"/>
      <c r="EN39" s="45"/>
      <c r="EO39" s="44"/>
      <c r="EP39" s="45"/>
      <c r="EQ39" s="45"/>
      <c r="ER39" s="45"/>
      <c r="ES39" s="45"/>
      <c r="ET39" s="75" t="s">
        <v>73</v>
      </c>
      <c r="EU39" s="76"/>
      <c r="EV39" s="77"/>
      <c r="EW39" s="75" t="s">
        <v>59</v>
      </c>
      <c r="EX39" s="76"/>
      <c r="EY39" s="76"/>
      <c r="EZ39" s="76"/>
      <c r="FA39" s="77"/>
    </row>
    <row r="40" spans="1:157" ht="90.75" customHeight="1">
      <c r="A40" s="44">
        <v>9</v>
      </c>
      <c r="B40" s="45"/>
      <c r="C40" s="46"/>
      <c r="D40" s="93" t="s">
        <v>81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44" t="s">
        <v>71</v>
      </c>
      <c r="S40" s="45"/>
      <c r="T40" s="45"/>
      <c r="U40" s="46"/>
      <c r="V40" s="44">
        <f t="shared" si="7"/>
        <v>1000</v>
      </c>
      <c r="W40" s="45"/>
      <c r="X40" s="45"/>
      <c r="Y40" s="45"/>
      <c r="Z40" s="46"/>
      <c r="AA40" s="44"/>
      <c r="AB40" s="45"/>
      <c r="AC40" s="45"/>
      <c r="AD40" s="45"/>
      <c r="AE40" s="46"/>
      <c r="AF40" s="44"/>
      <c r="AG40" s="45"/>
      <c r="AH40" s="45"/>
      <c r="AI40" s="45"/>
      <c r="AJ40" s="46"/>
      <c r="AK40" s="44"/>
      <c r="AL40" s="45"/>
      <c r="AM40" s="45"/>
      <c r="AN40" s="45"/>
      <c r="AO40" s="46"/>
      <c r="AP40" s="44">
        <v>1000</v>
      </c>
      <c r="AQ40" s="45"/>
      <c r="AR40" s="45"/>
      <c r="AS40" s="45"/>
      <c r="AT40" s="46"/>
      <c r="AU40" s="75" t="s">
        <v>72</v>
      </c>
      <c r="AV40" s="76"/>
      <c r="AW40" s="77"/>
      <c r="AX40" s="51">
        <f t="shared" si="6"/>
        <v>700.8</v>
      </c>
      <c r="AY40" s="45"/>
      <c r="AZ40" s="45"/>
      <c r="BA40" s="45"/>
      <c r="BB40" s="46"/>
      <c r="BC40" s="44"/>
      <c r="BD40" s="45"/>
      <c r="BE40" s="45"/>
      <c r="BF40" s="45"/>
      <c r="BG40" s="46"/>
      <c r="BH40" s="44"/>
      <c r="BI40" s="45"/>
      <c r="BJ40" s="45"/>
      <c r="BK40" s="45"/>
      <c r="BL40" s="46"/>
      <c r="BM40" s="44"/>
      <c r="BN40" s="45"/>
      <c r="BO40" s="45"/>
      <c r="BP40" s="45"/>
      <c r="BQ40" s="46"/>
      <c r="BR40" s="44"/>
      <c r="BS40" s="45"/>
      <c r="BT40" s="45"/>
      <c r="BU40" s="45"/>
      <c r="BV40" s="46"/>
      <c r="BW40" s="44"/>
      <c r="BX40" s="45"/>
      <c r="BY40" s="45"/>
      <c r="BZ40" s="45"/>
      <c r="CA40" s="46"/>
      <c r="CB40" s="44"/>
      <c r="CC40" s="45"/>
      <c r="CD40" s="45"/>
      <c r="CE40" s="45"/>
      <c r="CF40" s="46"/>
      <c r="CG40" s="44"/>
      <c r="CH40" s="45"/>
      <c r="CI40" s="45"/>
      <c r="CJ40" s="45"/>
      <c r="CK40" s="46"/>
      <c r="CL40" s="44"/>
      <c r="CM40" s="45"/>
      <c r="CN40" s="45"/>
      <c r="CO40" s="45"/>
      <c r="CP40" s="46"/>
      <c r="CQ40" s="44"/>
      <c r="CR40" s="45"/>
      <c r="CS40" s="45"/>
      <c r="CT40" s="45"/>
      <c r="CU40" s="46"/>
      <c r="CV40" s="44">
        <f>80*24*365/1000</f>
        <v>700.8</v>
      </c>
      <c r="CW40" s="45"/>
      <c r="CX40" s="45"/>
      <c r="CY40" s="45"/>
      <c r="CZ40" s="46"/>
      <c r="DA40" s="44">
        <f>CV40*1.12*0.325</f>
        <v>255.09120000000004</v>
      </c>
      <c r="DB40" s="45"/>
      <c r="DC40" s="45"/>
      <c r="DD40" s="45"/>
      <c r="DE40" s="46"/>
      <c r="DF40" s="44">
        <f>CV40*1.12*4.54/1000</f>
        <v>3.56342784</v>
      </c>
      <c r="DG40" s="45"/>
      <c r="DH40" s="45"/>
      <c r="DI40" s="45"/>
      <c r="DJ40" s="46"/>
      <c r="DK40" s="44">
        <f>EO40/DF40</f>
        <v>2.5537208577233317</v>
      </c>
      <c r="DL40" s="45"/>
      <c r="DM40" s="45"/>
      <c r="DN40" s="45"/>
      <c r="DO40" s="45"/>
      <c r="DP40" s="44"/>
      <c r="DQ40" s="45"/>
      <c r="DR40" s="45"/>
      <c r="DS40" s="44"/>
      <c r="DT40" s="45"/>
      <c r="DU40" s="45"/>
      <c r="DV40" s="44"/>
      <c r="DW40" s="45"/>
      <c r="DX40" s="45"/>
      <c r="DY40" s="45"/>
      <c r="DZ40" s="44"/>
      <c r="EA40" s="45"/>
      <c r="EB40" s="45"/>
      <c r="EC40" s="45"/>
      <c r="ED40" s="45"/>
      <c r="EE40" s="44"/>
      <c r="EF40" s="45"/>
      <c r="EG40" s="45"/>
      <c r="EH40" s="45"/>
      <c r="EI40" s="45"/>
      <c r="EJ40" s="44"/>
      <c r="EK40" s="45"/>
      <c r="EL40" s="45"/>
      <c r="EM40" s="45"/>
      <c r="EN40" s="45"/>
      <c r="EO40" s="44">
        <v>9.1</v>
      </c>
      <c r="EP40" s="45"/>
      <c r="EQ40" s="45"/>
      <c r="ER40" s="45"/>
      <c r="ES40" s="45"/>
      <c r="ET40" s="75" t="s">
        <v>73</v>
      </c>
      <c r="EU40" s="76"/>
      <c r="EV40" s="77"/>
      <c r="EW40" s="75" t="s">
        <v>59</v>
      </c>
      <c r="EX40" s="76"/>
      <c r="EY40" s="76"/>
      <c r="EZ40" s="76"/>
      <c r="FA40" s="77"/>
    </row>
    <row r="41" spans="1:157" ht="29.25" customHeight="1">
      <c r="A41" s="44"/>
      <c r="B41" s="45"/>
      <c r="C41" s="46"/>
      <c r="D41" s="90" t="s">
        <v>82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  <c r="R41" s="44"/>
      <c r="S41" s="45"/>
      <c r="T41" s="45"/>
      <c r="U41" s="46"/>
      <c r="V41" s="44"/>
      <c r="W41" s="45"/>
      <c r="X41" s="45"/>
      <c r="Y41" s="45"/>
      <c r="Z41" s="46"/>
      <c r="AA41" s="44"/>
      <c r="AB41" s="45"/>
      <c r="AC41" s="45"/>
      <c r="AD41" s="45"/>
      <c r="AE41" s="46"/>
      <c r="AF41" s="44"/>
      <c r="AG41" s="45"/>
      <c r="AH41" s="45"/>
      <c r="AI41" s="45"/>
      <c r="AJ41" s="46"/>
      <c r="AK41" s="44"/>
      <c r="AL41" s="45"/>
      <c r="AM41" s="45"/>
      <c r="AN41" s="45"/>
      <c r="AO41" s="46"/>
      <c r="AP41" s="44"/>
      <c r="AQ41" s="45"/>
      <c r="AR41" s="45"/>
      <c r="AS41" s="45"/>
      <c r="AT41" s="46"/>
      <c r="AU41" s="75"/>
      <c r="AV41" s="76"/>
      <c r="AW41" s="77"/>
      <c r="AX41" s="51"/>
      <c r="AY41" s="45"/>
      <c r="AZ41" s="45"/>
      <c r="BA41" s="45"/>
      <c r="BB41" s="46"/>
      <c r="BC41" s="44"/>
      <c r="BD41" s="45"/>
      <c r="BE41" s="45"/>
      <c r="BF41" s="45"/>
      <c r="BG41" s="46"/>
      <c r="BH41" s="44"/>
      <c r="BI41" s="45"/>
      <c r="BJ41" s="45"/>
      <c r="BK41" s="45"/>
      <c r="BL41" s="46"/>
      <c r="BM41" s="44"/>
      <c r="BN41" s="45"/>
      <c r="BO41" s="45"/>
      <c r="BP41" s="45"/>
      <c r="BQ41" s="46"/>
      <c r="BR41" s="44"/>
      <c r="BS41" s="45"/>
      <c r="BT41" s="45"/>
      <c r="BU41" s="45"/>
      <c r="BV41" s="46"/>
      <c r="BW41" s="44"/>
      <c r="BX41" s="45"/>
      <c r="BY41" s="45"/>
      <c r="BZ41" s="45"/>
      <c r="CA41" s="46"/>
      <c r="CB41" s="44"/>
      <c r="CC41" s="45"/>
      <c r="CD41" s="45"/>
      <c r="CE41" s="45"/>
      <c r="CF41" s="46"/>
      <c r="CG41" s="44"/>
      <c r="CH41" s="45"/>
      <c r="CI41" s="45"/>
      <c r="CJ41" s="45"/>
      <c r="CK41" s="46"/>
      <c r="CL41" s="44"/>
      <c r="CM41" s="45"/>
      <c r="CN41" s="45"/>
      <c r="CO41" s="45"/>
      <c r="CP41" s="46"/>
      <c r="CQ41" s="44"/>
      <c r="CR41" s="45"/>
      <c r="CS41" s="45"/>
      <c r="CT41" s="45"/>
      <c r="CU41" s="46"/>
      <c r="CV41" s="44"/>
      <c r="CW41" s="45"/>
      <c r="CX41" s="45"/>
      <c r="CY41" s="45"/>
      <c r="CZ41" s="46"/>
      <c r="DA41" s="44"/>
      <c r="DB41" s="45"/>
      <c r="DC41" s="45"/>
      <c r="DD41" s="45"/>
      <c r="DE41" s="46"/>
      <c r="DF41" s="44"/>
      <c r="DG41" s="45"/>
      <c r="DH41" s="45"/>
      <c r="DI41" s="45"/>
      <c r="DJ41" s="46"/>
      <c r="DK41" s="44"/>
      <c r="DL41" s="45"/>
      <c r="DM41" s="45"/>
      <c r="DN41" s="45"/>
      <c r="DO41" s="45"/>
      <c r="DP41" s="44"/>
      <c r="DQ41" s="45"/>
      <c r="DR41" s="45"/>
      <c r="DS41" s="44"/>
      <c r="DT41" s="45"/>
      <c r="DU41" s="45"/>
      <c r="DV41" s="44"/>
      <c r="DW41" s="45"/>
      <c r="DX41" s="45"/>
      <c r="DY41" s="45"/>
      <c r="DZ41" s="44"/>
      <c r="EA41" s="45"/>
      <c r="EB41" s="45"/>
      <c r="EC41" s="45"/>
      <c r="ED41" s="45"/>
      <c r="EE41" s="44"/>
      <c r="EF41" s="45"/>
      <c r="EG41" s="45"/>
      <c r="EH41" s="45"/>
      <c r="EI41" s="45"/>
      <c r="EJ41" s="44"/>
      <c r="EK41" s="45"/>
      <c r="EL41" s="45"/>
      <c r="EM41" s="45"/>
      <c r="EN41" s="45"/>
      <c r="EO41" s="44"/>
      <c r="EP41" s="45"/>
      <c r="EQ41" s="45"/>
      <c r="ER41" s="45"/>
      <c r="ES41" s="45"/>
      <c r="ET41" s="75"/>
      <c r="EU41" s="76"/>
      <c r="EV41" s="77"/>
      <c r="EW41" s="75"/>
      <c r="EX41" s="76"/>
      <c r="EY41" s="76"/>
      <c r="EZ41" s="76"/>
      <c r="FA41" s="77"/>
    </row>
    <row r="42" spans="1:157" ht="218.25" customHeight="1">
      <c r="A42" s="44">
        <v>10</v>
      </c>
      <c r="B42" s="45"/>
      <c r="C42" s="46"/>
      <c r="D42" s="84" t="s">
        <v>83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  <c r="R42" s="87" t="s">
        <v>71</v>
      </c>
      <c r="S42" s="88"/>
      <c r="T42" s="88"/>
      <c r="U42" s="89"/>
      <c r="V42" s="44">
        <f t="shared" si="7"/>
        <v>0</v>
      </c>
      <c r="W42" s="45"/>
      <c r="X42" s="45"/>
      <c r="Y42" s="45"/>
      <c r="Z42" s="46"/>
      <c r="AA42" s="44"/>
      <c r="AB42" s="45"/>
      <c r="AC42" s="45"/>
      <c r="AD42" s="45"/>
      <c r="AE42" s="46"/>
      <c r="AF42" s="44"/>
      <c r="AG42" s="45"/>
      <c r="AH42" s="45"/>
      <c r="AI42" s="45"/>
      <c r="AJ42" s="46"/>
      <c r="AK42" s="44"/>
      <c r="AL42" s="45"/>
      <c r="AM42" s="45"/>
      <c r="AN42" s="45"/>
      <c r="AO42" s="46"/>
      <c r="AP42" s="44"/>
      <c r="AQ42" s="45"/>
      <c r="AR42" s="45"/>
      <c r="AS42" s="45"/>
      <c r="AT42" s="46"/>
      <c r="AU42" s="75" t="s">
        <v>72</v>
      </c>
      <c r="AV42" s="76"/>
      <c r="AW42" s="77"/>
      <c r="AX42" s="51">
        <f>BC42+BR42+CG42+CV42</f>
        <v>1226.4</v>
      </c>
      <c r="AY42" s="45"/>
      <c r="AZ42" s="45"/>
      <c r="BA42" s="45"/>
      <c r="BB42" s="46"/>
      <c r="BC42" s="44">
        <f>140*24*365/1000</f>
        <v>1226.4</v>
      </c>
      <c r="BD42" s="45"/>
      <c r="BE42" s="45"/>
      <c r="BF42" s="45"/>
      <c r="BG42" s="46"/>
      <c r="BH42" s="44">
        <f>BC42*0.71*0.325</f>
        <v>282.9918</v>
      </c>
      <c r="BI42" s="45"/>
      <c r="BJ42" s="45"/>
      <c r="BK42" s="45"/>
      <c r="BL42" s="46"/>
      <c r="BM42" s="44">
        <f>BC42*0.71*4.54/1000</f>
        <v>3.95317776</v>
      </c>
      <c r="BN42" s="45"/>
      <c r="BO42" s="45"/>
      <c r="BP42" s="45"/>
      <c r="BQ42" s="46"/>
      <c r="BR42" s="44"/>
      <c r="BS42" s="45"/>
      <c r="BT42" s="45"/>
      <c r="BU42" s="45"/>
      <c r="BV42" s="46"/>
      <c r="BW42" s="44"/>
      <c r="BX42" s="45"/>
      <c r="BY42" s="45"/>
      <c r="BZ42" s="45"/>
      <c r="CA42" s="46"/>
      <c r="CB42" s="44"/>
      <c r="CC42" s="45"/>
      <c r="CD42" s="45"/>
      <c r="CE42" s="45"/>
      <c r="CF42" s="46"/>
      <c r="CG42" s="44"/>
      <c r="CH42" s="45"/>
      <c r="CI42" s="45"/>
      <c r="CJ42" s="45"/>
      <c r="CK42" s="46"/>
      <c r="CL42" s="44"/>
      <c r="CM42" s="45"/>
      <c r="CN42" s="45"/>
      <c r="CO42" s="45"/>
      <c r="CP42" s="46"/>
      <c r="CQ42" s="44"/>
      <c r="CR42" s="45"/>
      <c r="CS42" s="45"/>
      <c r="CT42" s="45"/>
      <c r="CU42" s="46"/>
      <c r="CV42" s="44"/>
      <c r="CW42" s="45"/>
      <c r="CX42" s="45"/>
      <c r="CY42" s="45"/>
      <c r="CZ42" s="46"/>
      <c r="DA42" s="44"/>
      <c r="DB42" s="45"/>
      <c r="DC42" s="45"/>
      <c r="DD42" s="45"/>
      <c r="DE42" s="46"/>
      <c r="DF42" s="44"/>
      <c r="DG42" s="45"/>
      <c r="DH42" s="45"/>
      <c r="DI42" s="45"/>
      <c r="DJ42" s="46"/>
      <c r="DK42" s="44">
        <f>DZ42/BM42</f>
        <v>0.8537435463058964</v>
      </c>
      <c r="DL42" s="45"/>
      <c r="DM42" s="45"/>
      <c r="DN42" s="45"/>
      <c r="DO42" s="45"/>
      <c r="DP42" s="44"/>
      <c r="DQ42" s="45"/>
      <c r="DR42" s="45"/>
      <c r="DS42" s="44"/>
      <c r="DT42" s="45"/>
      <c r="DU42" s="45"/>
      <c r="DV42" s="44"/>
      <c r="DW42" s="45"/>
      <c r="DX42" s="45"/>
      <c r="DY42" s="45"/>
      <c r="DZ42" s="44">
        <v>3.375</v>
      </c>
      <c r="EA42" s="45"/>
      <c r="EB42" s="45"/>
      <c r="EC42" s="45"/>
      <c r="ED42" s="45"/>
      <c r="EE42" s="44"/>
      <c r="EF42" s="45"/>
      <c r="EG42" s="45"/>
      <c r="EH42" s="45"/>
      <c r="EI42" s="45"/>
      <c r="EJ42" s="44"/>
      <c r="EK42" s="45"/>
      <c r="EL42" s="45"/>
      <c r="EM42" s="45"/>
      <c r="EN42" s="45"/>
      <c r="EO42" s="44"/>
      <c r="EP42" s="45"/>
      <c r="EQ42" s="45"/>
      <c r="ER42" s="45"/>
      <c r="ES42" s="45"/>
      <c r="ET42" s="75" t="s">
        <v>73</v>
      </c>
      <c r="EU42" s="76"/>
      <c r="EV42" s="77"/>
      <c r="EW42" s="75" t="s">
        <v>59</v>
      </c>
      <c r="EX42" s="76"/>
      <c r="EY42" s="76"/>
      <c r="EZ42" s="76"/>
      <c r="FA42" s="77"/>
    </row>
    <row r="43" spans="1:157" ht="69.75" customHeight="1">
      <c r="A43" s="44">
        <v>11</v>
      </c>
      <c r="B43" s="45"/>
      <c r="C43" s="46"/>
      <c r="D43" s="81" t="s">
        <v>84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  <c r="R43" s="44" t="s">
        <v>71</v>
      </c>
      <c r="S43" s="45"/>
      <c r="T43" s="45"/>
      <c r="U43" s="46"/>
      <c r="V43" s="44">
        <f t="shared" si="7"/>
        <v>300</v>
      </c>
      <c r="W43" s="45"/>
      <c r="X43" s="45"/>
      <c r="Y43" s="45"/>
      <c r="Z43" s="46"/>
      <c r="AA43" s="44">
        <v>300</v>
      </c>
      <c r="AB43" s="45"/>
      <c r="AC43" s="45"/>
      <c r="AD43" s="45"/>
      <c r="AE43" s="46"/>
      <c r="AF43" s="44"/>
      <c r="AG43" s="45"/>
      <c r="AH43" s="45"/>
      <c r="AI43" s="45"/>
      <c r="AJ43" s="46"/>
      <c r="AK43" s="44"/>
      <c r="AL43" s="45"/>
      <c r="AM43" s="45"/>
      <c r="AN43" s="45"/>
      <c r="AO43" s="46"/>
      <c r="AP43" s="44"/>
      <c r="AQ43" s="45"/>
      <c r="AR43" s="45"/>
      <c r="AS43" s="45"/>
      <c r="AT43" s="46"/>
      <c r="AU43" s="75" t="s">
        <v>72</v>
      </c>
      <c r="AV43" s="76"/>
      <c r="AW43" s="77"/>
      <c r="AX43" s="51">
        <f>BC43+BR43+CG43+CV43</f>
        <v>438</v>
      </c>
      <c r="AY43" s="45"/>
      <c r="AZ43" s="45"/>
      <c r="BA43" s="45"/>
      <c r="BB43" s="46"/>
      <c r="BC43" s="44"/>
      <c r="BD43" s="45"/>
      <c r="BE43" s="45"/>
      <c r="BF43" s="45"/>
      <c r="BG43" s="46"/>
      <c r="BH43" s="44"/>
      <c r="BI43" s="45"/>
      <c r="BJ43" s="45"/>
      <c r="BK43" s="45"/>
      <c r="BL43" s="46"/>
      <c r="BM43" s="44"/>
      <c r="BN43" s="45"/>
      <c r="BO43" s="45"/>
      <c r="BP43" s="45"/>
      <c r="BQ43" s="46"/>
      <c r="BR43" s="44">
        <f>50*24*365/1000</f>
        <v>438</v>
      </c>
      <c r="BS43" s="45"/>
      <c r="BT43" s="45"/>
      <c r="BU43" s="45"/>
      <c r="BV43" s="46"/>
      <c r="BW43" s="44">
        <f>BR43*0.71*0.325</f>
        <v>101.06849999999999</v>
      </c>
      <c r="BX43" s="45"/>
      <c r="BY43" s="45"/>
      <c r="BZ43" s="45"/>
      <c r="CA43" s="46"/>
      <c r="CB43" s="44">
        <f>BR43*0.71*4.54/1000</f>
        <v>1.4118491999999998</v>
      </c>
      <c r="CC43" s="45"/>
      <c r="CD43" s="45"/>
      <c r="CE43" s="45"/>
      <c r="CF43" s="46"/>
      <c r="CG43" s="44"/>
      <c r="CH43" s="45"/>
      <c r="CI43" s="45"/>
      <c r="CJ43" s="45"/>
      <c r="CK43" s="46"/>
      <c r="CL43" s="44"/>
      <c r="CM43" s="45"/>
      <c r="CN43" s="45"/>
      <c r="CO43" s="45"/>
      <c r="CP43" s="46"/>
      <c r="CQ43" s="44"/>
      <c r="CR43" s="45"/>
      <c r="CS43" s="45"/>
      <c r="CT43" s="45"/>
      <c r="CU43" s="46"/>
      <c r="CV43" s="44"/>
      <c r="CW43" s="45"/>
      <c r="CX43" s="45"/>
      <c r="CY43" s="45"/>
      <c r="CZ43" s="46"/>
      <c r="DA43" s="44"/>
      <c r="DB43" s="45"/>
      <c r="DC43" s="45"/>
      <c r="DD43" s="45"/>
      <c r="DE43" s="46"/>
      <c r="DF43" s="44"/>
      <c r="DG43" s="45"/>
      <c r="DH43" s="45"/>
      <c r="DI43" s="45"/>
      <c r="DJ43" s="46"/>
      <c r="DK43" s="44">
        <f>EE43/CB43</f>
        <v>3.2935528808600814</v>
      </c>
      <c r="DL43" s="45"/>
      <c r="DM43" s="45"/>
      <c r="DN43" s="45"/>
      <c r="DO43" s="45"/>
      <c r="DP43" s="44"/>
      <c r="DQ43" s="45"/>
      <c r="DR43" s="45"/>
      <c r="DS43" s="44"/>
      <c r="DT43" s="45"/>
      <c r="DU43" s="45"/>
      <c r="DV43" s="44"/>
      <c r="DW43" s="45"/>
      <c r="DX43" s="45"/>
      <c r="DY43" s="45"/>
      <c r="DZ43" s="44"/>
      <c r="EA43" s="45"/>
      <c r="EB43" s="45"/>
      <c r="EC43" s="45"/>
      <c r="ED43" s="45"/>
      <c r="EE43" s="44">
        <v>4.65</v>
      </c>
      <c r="EF43" s="45"/>
      <c r="EG43" s="45"/>
      <c r="EH43" s="45"/>
      <c r="EI43" s="45"/>
      <c r="EJ43" s="44"/>
      <c r="EK43" s="45"/>
      <c r="EL43" s="45"/>
      <c r="EM43" s="45"/>
      <c r="EN43" s="45"/>
      <c r="EO43" s="44"/>
      <c r="EP43" s="45"/>
      <c r="EQ43" s="45"/>
      <c r="ER43" s="45"/>
      <c r="ES43" s="45"/>
      <c r="ET43" s="75" t="s">
        <v>73</v>
      </c>
      <c r="EU43" s="76"/>
      <c r="EV43" s="77"/>
      <c r="EW43" s="75" t="s">
        <v>59</v>
      </c>
      <c r="EX43" s="76"/>
      <c r="EY43" s="76"/>
      <c r="EZ43" s="76"/>
      <c r="FA43" s="77"/>
    </row>
    <row r="44" spans="1:157" ht="93" customHeight="1">
      <c r="A44" s="44">
        <v>12</v>
      </c>
      <c r="B44" s="45"/>
      <c r="C44" s="46"/>
      <c r="D44" s="81" t="s">
        <v>85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  <c r="R44" s="44" t="s">
        <v>71</v>
      </c>
      <c r="S44" s="45"/>
      <c r="T44" s="45"/>
      <c r="U44" s="46"/>
      <c r="V44" s="44">
        <f t="shared" si="7"/>
        <v>575</v>
      </c>
      <c r="W44" s="45"/>
      <c r="X44" s="45"/>
      <c r="Y44" s="45"/>
      <c r="Z44" s="46"/>
      <c r="AA44" s="44"/>
      <c r="AB44" s="45"/>
      <c r="AC44" s="45"/>
      <c r="AD44" s="45"/>
      <c r="AE44" s="46"/>
      <c r="AF44" s="44">
        <v>575</v>
      </c>
      <c r="AG44" s="45"/>
      <c r="AH44" s="45"/>
      <c r="AI44" s="45"/>
      <c r="AJ44" s="46"/>
      <c r="AK44" s="44"/>
      <c r="AL44" s="45"/>
      <c r="AM44" s="45"/>
      <c r="AN44" s="45"/>
      <c r="AO44" s="46"/>
      <c r="AP44" s="44"/>
      <c r="AQ44" s="45"/>
      <c r="AR44" s="45"/>
      <c r="AS44" s="45"/>
      <c r="AT44" s="46"/>
      <c r="AU44" s="75" t="s">
        <v>72</v>
      </c>
      <c r="AV44" s="76"/>
      <c r="AW44" s="77"/>
      <c r="AX44" s="51">
        <f>BC44+BR44+CG44+CV44</f>
        <v>394.2</v>
      </c>
      <c r="AY44" s="45"/>
      <c r="AZ44" s="45"/>
      <c r="BA44" s="45"/>
      <c r="BB44" s="46"/>
      <c r="BC44" s="44"/>
      <c r="BD44" s="45"/>
      <c r="BE44" s="45"/>
      <c r="BF44" s="45"/>
      <c r="BG44" s="46"/>
      <c r="BH44" s="44"/>
      <c r="BI44" s="45"/>
      <c r="BJ44" s="45"/>
      <c r="BK44" s="45"/>
      <c r="BL44" s="46"/>
      <c r="BM44" s="44"/>
      <c r="BN44" s="45"/>
      <c r="BO44" s="45"/>
      <c r="BP44" s="45"/>
      <c r="BQ44" s="46"/>
      <c r="BR44" s="44"/>
      <c r="BS44" s="45"/>
      <c r="BT44" s="45"/>
      <c r="BU44" s="45"/>
      <c r="BV44" s="46"/>
      <c r="BW44" s="44"/>
      <c r="BX44" s="45"/>
      <c r="BY44" s="45"/>
      <c r="BZ44" s="45"/>
      <c r="CA44" s="46"/>
      <c r="CB44" s="44"/>
      <c r="CC44" s="45"/>
      <c r="CD44" s="45"/>
      <c r="CE44" s="45"/>
      <c r="CF44" s="46"/>
      <c r="CG44" s="44">
        <f>45*24*365/1000</f>
        <v>394.2</v>
      </c>
      <c r="CH44" s="45"/>
      <c r="CI44" s="45"/>
      <c r="CJ44" s="45"/>
      <c r="CK44" s="46"/>
      <c r="CL44" s="44">
        <f>CG44*0.71*0.325</f>
        <v>90.96165</v>
      </c>
      <c r="CM44" s="45"/>
      <c r="CN44" s="45"/>
      <c r="CO44" s="45"/>
      <c r="CP44" s="46"/>
      <c r="CQ44" s="44">
        <f>CG44*0.71*4.54/1000</f>
        <v>1.2706642799999999</v>
      </c>
      <c r="CR44" s="45"/>
      <c r="CS44" s="45"/>
      <c r="CT44" s="45"/>
      <c r="CU44" s="46"/>
      <c r="CV44" s="44"/>
      <c r="CW44" s="45"/>
      <c r="CX44" s="45"/>
      <c r="CY44" s="45"/>
      <c r="CZ44" s="46"/>
      <c r="DA44" s="44"/>
      <c r="DB44" s="45"/>
      <c r="DC44" s="45"/>
      <c r="DD44" s="45"/>
      <c r="DE44" s="46"/>
      <c r="DF44" s="44"/>
      <c r="DG44" s="45"/>
      <c r="DH44" s="45"/>
      <c r="DI44" s="45"/>
      <c r="DJ44" s="46"/>
      <c r="DK44" s="44">
        <f>EJ44/CQ44</f>
        <v>4.822438228923851</v>
      </c>
      <c r="DL44" s="45"/>
      <c r="DM44" s="45"/>
      <c r="DN44" s="45"/>
      <c r="DO44" s="45"/>
      <c r="DP44" s="44"/>
      <c r="DQ44" s="45"/>
      <c r="DR44" s="45"/>
      <c r="DS44" s="44"/>
      <c r="DT44" s="45"/>
      <c r="DU44" s="45"/>
      <c r="DV44" s="44"/>
      <c r="DW44" s="45"/>
      <c r="DX44" s="45"/>
      <c r="DY44" s="45"/>
      <c r="DZ44" s="44"/>
      <c r="EA44" s="45"/>
      <c r="EB44" s="45"/>
      <c r="EC44" s="45"/>
      <c r="ED44" s="45"/>
      <c r="EE44" s="44"/>
      <c r="EF44" s="45"/>
      <c r="EG44" s="45"/>
      <c r="EH44" s="45"/>
      <c r="EI44" s="45"/>
      <c r="EJ44" s="44">
        <f>(11*1.18*150*1.1+3986)/1000</f>
        <v>6.1277</v>
      </c>
      <c r="EK44" s="45"/>
      <c r="EL44" s="45"/>
      <c r="EM44" s="45"/>
      <c r="EN44" s="45"/>
      <c r="EO44" s="44"/>
      <c r="EP44" s="45"/>
      <c r="EQ44" s="45"/>
      <c r="ER44" s="45"/>
      <c r="ES44" s="45"/>
      <c r="ET44" s="75" t="s">
        <v>73</v>
      </c>
      <c r="EU44" s="76"/>
      <c r="EV44" s="77"/>
      <c r="EW44" s="75" t="s">
        <v>59</v>
      </c>
      <c r="EX44" s="76"/>
      <c r="EY44" s="76"/>
      <c r="EZ44" s="76"/>
      <c r="FA44" s="77"/>
    </row>
    <row r="45" spans="1:157" ht="91.5" customHeight="1">
      <c r="A45" s="44">
        <v>13</v>
      </c>
      <c r="B45" s="45"/>
      <c r="C45" s="46"/>
      <c r="D45" s="81" t="s">
        <v>86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3"/>
      <c r="R45" s="44" t="s">
        <v>71</v>
      </c>
      <c r="S45" s="45"/>
      <c r="T45" s="45"/>
      <c r="U45" s="46"/>
      <c r="V45" s="44">
        <f t="shared" si="7"/>
        <v>385</v>
      </c>
      <c r="W45" s="45"/>
      <c r="X45" s="45"/>
      <c r="Y45" s="45"/>
      <c r="Z45" s="46"/>
      <c r="AA45" s="44"/>
      <c r="AB45" s="45"/>
      <c r="AC45" s="45"/>
      <c r="AD45" s="45"/>
      <c r="AE45" s="46"/>
      <c r="AF45" s="44"/>
      <c r="AG45" s="45"/>
      <c r="AH45" s="45"/>
      <c r="AI45" s="45"/>
      <c r="AJ45" s="46"/>
      <c r="AK45" s="44"/>
      <c r="AL45" s="45"/>
      <c r="AM45" s="45"/>
      <c r="AN45" s="45"/>
      <c r="AO45" s="46"/>
      <c r="AP45" s="44">
        <v>385</v>
      </c>
      <c r="AQ45" s="45"/>
      <c r="AR45" s="45"/>
      <c r="AS45" s="45"/>
      <c r="AT45" s="46"/>
      <c r="AU45" s="75" t="s">
        <v>72</v>
      </c>
      <c r="AV45" s="76"/>
      <c r="AW45" s="77"/>
      <c r="AX45" s="51">
        <f>BC45+BR45+CG45+CV45</f>
        <v>1095</v>
      </c>
      <c r="AY45" s="45"/>
      <c r="AZ45" s="45"/>
      <c r="BA45" s="45"/>
      <c r="BB45" s="46"/>
      <c r="BC45" s="44"/>
      <c r="BD45" s="45"/>
      <c r="BE45" s="45"/>
      <c r="BF45" s="45"/>
      <c r="BG45" s="46"/>
      <c r="BH45" s="44"/>
      <c r="BI45" s="45"/>
      <c r="BJ45" s="45"/>
      <c r="BK45" s="45"/>
      <c r="BL45" s="46"/>
      <c r="BM45" s="44"/>
      <c r="BN45" s="45"/>
      <c r="BO45" s="45"/>
      <c r="BP45" s="45"/>
      <c r="BQ45" s="46"/>
      <c r="BR45" s="44"/>
      <c r="BS45" s="45"/>
      <c r="BT45" s="45"/>
      <c r="BU45" s="45"/>
      <c r="BV45" s="46"/>
      <c r="BW45" s="44"/>
      <c r="BX45" s="45"/>
      <c r="BY45" s="45"/>
      <c r="BZ45" s="45"/>
      <c r="CA45" s="46"/>
      <c r="CB45" s="44"/>
      <c r="CC45" s="45"/>
      <c r="CD45" s="45"/>
      <c r="CE45" s="45"/>
      <c r="CF45" s="46"/>
      <c r="CG45" s="44"/>
      <c r="CH45" s="45"/>
      <c r="CI45" s="45"/>
      <c r="CJ45" s="45"/>
      <c r="CK45" s="46"/>
      <c r="CL45" s="44"/>
      <c r="CM45" s="45"/>
      <c r="CN45" s="45"/>
      <c r="CO45" s="45"/>
      <c r="CP45" s="46"/>
      <c r="CQ45" s="44"/>
      <c r="CR45" s="45"/>
      <c r="CS45" s="45"/>
      <c r="CT45" s="45"/>
      <c r="CU45" s="46"/>
      <c r="CV45" s="44">
        <f>125*24*365/1000</f>
        <v>1095</v>
      </c>
      <c r="CW45" s="45"/>
      <c r="CX45" s="45"/>
      <c r="CY45" s="45"/>
      <c r="CZ45" s="46"/>
      <c r="DA45" s="44">
        <f>CV45*0.71*0.325</f>
        <v>252.67125</v>
      </c>
      <c r="DB45" s="45"/>
      <c r="DC45" s="45"/>
      <c r="DD45" s="45"/>
      <c r="DE45" s="46"/>
      <c r="DF45" s="44">
        <f>CV45*0.71*4.54/1000</f>
        <v>3.5296229999999995</v>
      </c>
      <c r="DG45" s="45"/>
      <c r="DH45" s="45"/>
      <c r="DI45" s="45"/>
      <c r="DJ45" s="46"/>
      <c r="DK45" s="44">
        <f>EO45/DF45</f>
        <v>1.690548820653084</v>
      </c>
      <c r="DL45" s="45"/>
      <c r="DM45" s="45"/>
      <c r="DN45" s="45"/>
      <c r="DO45" s="45"/>
      <c r="DP45" s="44"/>
      <c r="DQ45" s="45"/>
      <c r="DR45" s="45"/>
      <c r="DS45" s="44"/>
      <c r="DT45" s="45"/>
      <c r="DU45" s="45"/>
      <c r="DV45" s="44"/>
      <c r="DW45" s="45"/>
      <c r="DX45" s="45"/>
      <c r="DY45" s="45"/>
      <c r="DZ45" s="44"/>
      <c r="EA45" s="45"/>
      <c r="EB45" s="45"/>
      <c r="EC45" s="45"/>
      <c r="ED45" s="45"/>
      <c r="EE45" s="44"/>
      <c r="EF45" s="45"/>
      <c r="EG45" s="45"/>
      <c r="EH45" s="45"/>
      <c r="EI45" s="45"/>
      <c r="EJ45" s="44"/>
      <c r="EK45" s="45"/>
      <c r="EL45" s="45"/>
      <c r="EM45" s="45"/>
      <c r="EN45" s="45"/>
      <c r="EO45" s="44">
        <v>5.967</v>
      </c>
      <c r="EP45" s="45"/>
      <c r="EQ45" s="45"/>
      <c r="ER45" s="45"/>
      <c r="ES45" s="45"/>
      <c r="ET45" s="75" t="s">
        <v>73</v>
      </c>
      <c r="EU45" s="76"/>
      <c r="EV45" s="77"/>
      <c r="EW45" s="75" t="s">
        <v>59</v>
      </c>
      <c r="EX45" s="76"/>
      <c r="EY45" s="76"/>
      <c r="EZ45" s="76"/>
      <c r="FA45" s="77"/>
    </row>
    <row r="46" spans="1:157" ht="12.75">
      <c r="A46" s="44"/>
      <c r="B46" s="45"/>
      <c r="C46" s="46"/>
      <c r="D46" s="78" t="s">
        <v>67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80"/>
      <c r="R46" s="60"/>
      <c r="S46" s="61"/>
      <c r="T46" s="61"/>
      <c r="U46" s="62"/>
      <c r="V46" s="60">
        <f>SUM(V32:Z45)</f>
        <v>6140</v>
      </c>
      <c r="W46" s="61"/>
      <c r="X46" s="61"/>
      <c r="Y46" s="61"/>
      <c r="Z46" s="62"/>
      <c r="AA46" s="60">
        <f>SUM(AA32:AE45)</f>
        <v>1270</v>
      </c>
      <c r="AB46" s="61"/>
      <c r="AC46" s="61"/>
      <c r="AD46" s="61"/>
      <c r="AE46" s="62"/>
      <c r="AF46" s="60">
        <f>SUM(AF32:AJ45)</f>
        <v>1785</v>
      </c>
      <c r="AG46" s="61"/>
      <c r="AH46" s="61"/>
      <c r="AI46" s="61"/>
      <c r="AJ46" s="62"/>
      <c r="AK46" s="60">
        <f>SUM(AK32:AO45)</f>
        <v>1700</v>
      </c>
      <c r="AL46" s="61"/>
      <c r="AM46" s="61"/>
      <c r="AN46" s="61"/>
      <c r="AO46" s="62"/>
      <c r="AP46" s="60">
        <f>SUM(AP32:AT45)</f>
        <v>1385</v>
      </c>
      <c r="AQ46" s="61"/>
      <c r="AR46" s="61"/>
      <c r="AS46" s="61"/>
      <c r="AT46" s="62"/>
      <c r="AU46" s="72"/>
      <c r="AV46" s="73"/>
      <c r="AW46" s="74"/>
      <c r="AX46" s="60">
        <f>SUM(AX32:BB45)</f>
        <v>6350.999999999999</v>
      </c>
      <c r="AY46" s="61"/>
      <c r="AZ46" s="61"/>
      <c r="BA46" s="61"/>
      <c r="BB46" s="62"/>
      <c r="BC46" s="60">
        <f>SUM(BC32:BG45)</f>
        <v>2102.4</v>
      </c>
      <c r="BD46" s="61"/>
      <c r="BE46" s="61"/>
      <c r="BF46" s="61"/>
      <c r="BG46" s="62"/>
      <c r="BH46" s="60">
        <f>SUM(BH32:BL45)</f>
        <v>601.8558</v>
      </c>
      <c r="BI46" s="61"/>
      <c r="BJ46" s="61"/>
      <c r="BK46" s="61"/>
      <c r="BL46" s="62"/>
      <c r="BM46" s="60">
        <f>SUM(BM32:BQ45)</f>
        <v>8.407462559999999</v>
      </c>
      <c r="BN46" s="61"/>
      <c r="BO46" s="61"/>
      <c r="BP46" s="61"/>
      <c r="BQ46" s="62"/>
      <c r="BR46" s="60">
        <f>SUM(BR32:BV45)</f>
        <v>1138.8</v>
      </c>
      <c r="BS46" s="61"/>
      <c r="BT46" s="61"/>
      <c r="BU46" s="61"/>
      <c r="BV46" s="62"/>
      <c r="BW46" s="60">
        <f>SUM(BW32:CA45)</f>
        <v>356.1597</v>
      </c>
      <c r="BX46" s="61"/>
      <c r="BY46" s="61"/>
      <c r="BZ46" s="61"/>
      <c r="CA46" s="62"/>
      <c r="CB46" s="60">
        <f>SUM(CB32:CF45)</f>
        <v>4.97527704</v>
      </c>
      <c r="CC46" s="61"/>
      <c r="CD46" s="61"/>
      <c r="CE46" s="61"/>
      <c r="CF46" s="62"/>
      <c r="CG46" s="60">
        <f>SUM(CG32:CK45)</f>
        <v>1314</v>
      </c>
      <c r="CH46" s="61"/>
      <c r="CI46" s="61"/>
      <c r="CJ46" s="61"/>
      <c r="CK46" s="62"/>
      <c r="CL46" s="60">
        <f>SUM(CL32:CP45)</f>
        <v>425.7688500000001</v>
      </c>
      <c r="CM46" s="61"/>
      <c r="CN46" s="61"/>
      <c r="CO46" s="61"/>
      <c r="CP46" s="62"/>
      <c r="CQ46" s="60">
        <f>SUM(CQ32:CU45)</f>
        <v>5.94766332</v>
      </c>
      <c r="CR46" s="61"/>
      <c r="CS46" s="61"/>
      <c r="CT46" s="61"/>
      <c r="CU46" s="62"/>
      <c r="CV46" s="60">
        <f>SUM(CV32:CZ45)</f>
        <v>1795.8</v>
      </c>
      <c r="CW46" s="61"/>
      <c r="CX46" s="61"/>
      <c r="CY46" s="61"/>
      <c r="CZ46" s="62"/>
      <c r="DA46" s="60">
        <f>SUM(DA32:DE45)</f>
        <v>507.76245000000006</v>
      </c>
      <c r="DB46" s="61"/>
      <c r="DC46" s="61"/>
      <c r="DD46" s="61"/>
      <c r="DE46" s="62"/>
      <c r="DF46" s="60">
        <f>SUM(DF32:DJ45)</f>
        <v>7.09305084</v>
      </c>
      <c r="DG46" s="61"/>
      <c r="DH46" s="61"/>
      <c r="DI46" s="61"/>
      <c r="DJ46" s="62"/>
      <c r="DK46" s="60"/>
      <c r="DL46" s="61"/>
      <c r="DM46" s="61"/>
      <c r="DN46" s="61"/>
      <c r="DO46" s="62"/>
      <c r="DP46" s="60"/>
      <c r="DQ46" s="61"/>
      <c r="DR46" s="61"/>
      <c r="DS46" s="60"/>
      <c r="DT46" s="61"/>
      <c r="DU46" s="61"/>
      <c r="DV46" s="60"/>
      <c r="DW46" s="61"/>
      <c r="DX46" s="61"/>
      <c r="DY46" s="61"/>
      <c r="DZ46" s="48">
        <f>SUM(DZ32:ED45)</f>
        <v>15.784999999999998</v>
      </c>
      <c r="EA46" s="49"/>
      <c r="EB46" s="49"/>
      <c r="EC46" s="49"/>
      <c r="ED46" s="49"/>
      <c r="EE46" s="48">
        <f>SUM(EE32:EI45)</f>
        <v>17.125</v>
      </c>
      <c r="EF46" s="49"/>
      <c r="EG46" s="49"/>
      <c r="EH46" s="49"/>
      <c r="EI46" s="49"/>
      <c r="EJ46" s="48">
        <f>SUM(EJ32:EN45)</f>
        <v>17.009700000000002</v>
      </c>
      <c r="EK46" s="49"/>
      <c r="EL46" s="49"/>
      <c r="EM46" s="49"/>
      <c r="EN46" s="49"/>
      <c r="EO46" s="48">
        <f>SUM(EO32:ES45)</f>
        <v>15.067</v>
      </c>
      <c r="EP46" s="49"/>
      <c r="EQ46" s="49"/>
      <c r="ER46" s="49"/>
      <c r="ES46" s="49"/>
      <c r="ET46" s="60"/>
      <c r="EU46" s="61"/>
      <c r="EV46" s="61"/>
      <c r="EW46" s="60"/>
      <c r="EX46" s="61"/>
      <c r="EY46" s="61"/>
      <c r="EZ46" s="61"/>
      <c r="FA46" s="62"/>
    </row>
    <row r="47" spans="1:157" ht="33" customHeight="1">
      <c r="A47" s="44"/>
      <c r="B47" s="45"/>
      <c r="C47" s="46"/>
      <c r="D47" s="63" t="s">
        <v>87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5"/>
      <c r="R47" s="66"/>
      <c r="S47" s="67"/>
      <c r="T47" s="67"/>
      <c r="U47" s="68"/>
      <c r="V47" s="66"/>
      <c r="W47" s="67"/>
      <c r="X47" s="67"/>
      <c r="Y47" s="67"/>
      <c r="Z47" s="68"/>
      <c r="AA47" s="66"/>
      <c r="AB47" s="67"/>
      <c r="AC47" s="67"/>
      <c r="AD47" s="67"/>
      <c r="AE47" s="68"/>
      <c r="AF47" s="66"/>
      <c r="AG47" s="67"/>
      <c r="AH47" s="67"/>
      <c r="AI47" s="67"/>
      <c r="AJ47" s="68"/>
      <c r="AK47" s="56"/>
      <c r="AL47" s="57"/>
      <c r="AM47" s="57"/>
      <c r="AN47" s="57"/>
      <c r="AO47" s="58"/>
      <c r="AP47" s="56"/>
      <c r="AQ47" s="57"/>
      <c r="AR47" s="57"/>
      <c r="AS47" s="57"/>
      <c r="AT47" s="58"/>
      <c r="AU47" s="69"/>
      <c r="AV47" s="70"/>
      <c r="AW47" s="71"/>
      <c r="AX47" s="56"/>
      <c r="AY47" s="57"/>
      <c r="AZ47" s="57"/>
      <c r="BA47" s="57"/>
      <c r="BB47" s="58"/>
      <c r="BC47" s="59"/>
      <c r="BD47" s="57"/>
      <c r="BE47" s="57"/>
      <c r="BF47" s="57"/>
      <c r="BG47" s="58"/>
      <c r="BH47" s="53">
        <f>BH46+BH29</f>
        <v>724.3808</v>
      </c>
      <c r="BI47" s="54"/>
      <c r="BJ47" s="54"/>
      <c r="BK47" s="54"/>
      <c r="BL47" s="55"/>
      <c r="BM47" s="48">
        <f>BM46+BM29</f>
        <v>10.119042559999999</v>
      </c>
      <c r="BN47" s="49"/>
      <c r="BO47" s="49"/>
      <c r="BP47" s="49"/>
      <c r="BQ47" s="50"/>
      <c r="BR47" s="53"/>
      <c r="BS47" s="54"/>
      <c r="BT47" s="54"/>
      <c r="BU47" s="54"/>
      <c r="BV47" s="55"/>
      <c r="BW47" s="53">
        <f>BW46+BW29</f>
        <v>522.727335</v>
      </c>
      <c r="BX47" s="54"/>
      <c r="BY47" s="54"/>
      <c r="BZ47" s="54"/>
      <c r="CA47" s="55"/>
      <c r="CB47" s="48">
        <f>CB46+CB29</f>
        <v>7.183838772</v>
      </c>
      <c r="CC47" s="49"/>
      <c r="CD47" s="49"/>
      <c r="CE47" s="49"/>
      <c r="CF47" s="50"/>
      <c r="CG47" s="53"/>
      <c r="CH47" s="54"/>
      <c r="CI47" s="54"/>
      <c r="CJ47" s="54"/>
      <c r="CK47" s="55"/>
      <c r="CL47" s="53">
        <f>CL46+CL29</f>
        <v>612.2473500000001</v>
      </c>
      <c r="CM47" s="54"/>
      <c r="CN47" s="54"/>
      <c r="CO47" s="54"/>
      <c r="CP47" s="55"/>
      <c r="CQ47" s="48">
        <f>CQ46+CQ29</f>
        <v>8.39770392</v>
      </c>
      <c r="CR47" s="49"/>
      <c r="CS47" s="49"/>
      <c r="CT47" s="49"/>
      <c r="CU47" s="50"/>
      <c r="CV47" s="53"/>
      <c r="CW47" s="54"/>
      <c r="CX47" s="54"/>
      <c r="CY47" s="54"/>
      <c r="CZ47" s="55"/>
      <c r="DA47" s="53">
        <f>DA46+DA29</f>
        <v>689.97045</v>
      </c>
      <c r="DB47" s="54"/>
      <c r="DC47" s="54"/>
      <c r="DD47" s="54"/>
      <c r="DE47" s="55"/>
      <c r="DF47" s="48">
        <f>DF46+DF29</f>
        <v>9.48698364</v>
      </c>
      <c r="DG47" s="49"/>
      <c r="DH47" s="49"/>
      <c r="DI47" s="49"/>
      <c r="DJ47" s="50"/>
      <c r="DK47" s="51"/>
      <c r="DL47" s="52"/>
      <c r="DM47" s="52"/>
      <c r="DN47" s="52"/>
      <c r="DO47" s="52"/>
      <c r="DP47" s="51"/>
      <c r="DQ47" s="52"/>
      <c r="DR47" s="52"/>
      <c r="DS47" s="51"/>
      <c r="DT47" s="52"/>
      <c r="DU47" s="52"/>
      <c r="DV47" s="51"/>
      <c r="DW47" s="52"/>
      <c r="DX47" s="52"/>
      <c r="DY47" s="52"/>
      <c r="DZ47" s="48">
        <f>DZ46+DZ29</f>
        <v>22.952599999999997</v>
      </c>
      <c r="EA47" s="49"/>
      <c r="EB47" s="49"/>
      <c r="EC47" s="49"/>
      <c r="ED47" s="50"/>
      <c r="EE47" s="48">
        <f>EE46+EE29</f>
        <v>24.602</v>
      </c>
      <c r="EF47" s="49"/>
      <c r="EG47" s="49"/>
      <c r="EH47" s="49"/>
      <c r="EI47" s="50"/>
      <c r="EJ47" s="48">
        <f>EJ46+EJ29</f>
        <v>27.122700000000002</v>
      </c>
      <c r="EK47" s="49"/>
      <c r="EL47" s="49"/>
      <c r="EM47" s="49"/>
      <c r="EN47" s="50"/>
      <c r="EO47" s="48">
        <f>EO46+EO29</f>
        <v>24.974</v>
      </c>
      <c r="EP47" s="49"/>
      <c r="EQ47" s="49"/>
      <c r="ER47" s="49"/>
      <c r="ES47" s="50"/>
      <c r="ET47" s="44"/>
      <c r="EU47" s="45"/>
      <c r="EV47" s="45"/>
      <c r="EW47" s="44"/>
      <c r="EX47" s="45"/>
      <c r="EY47" s="45"/>
      <c r="EZ47" s="45"/>
      <c r="FA47" s="46"/>
    </row>
  </sheetData>
  <sheetProtection/>
  <mergeCells count="1199">
    <mergeCell ref="DK3:DU5"/>
    <mergeCell ref="DV3:DY9"/>
    <mergeCell ref="DZ3:ES6"/>
    <mergeCell ref="ET3:EV9"/>
    <mergeCell ref="EW3:FA9"/>
    <mergeCell ref="CG6:CK9"/>
    <mergeCell ref="CL6:CP9"/>
    <mergeCell ref="CQ6:CU9"/>
    <mergeCell ref="CV6:CZ9"/>
    <mergeCell ref="AU4:AW9"/>
    <mergeCell ref="AX4:BB9"/>
    <mergeCell ref="BF4:BJ4"/>
    <mergeCell ref="BU4:BY4"/>
    <mergeCell ref="CJ4:CN4"/>
    <mergeCell ref="CY4:DC4"/>
    <mergeCell ref="BC6:BG9"/>
    <mergeCell ref="BH6:BL9"/>
    <mergeCell ref="BM6:BQ9"/>
    <mergeCell ref="BR6:BV9"/>
    <mergeCell ref="A3:C9"/>
    <mergeCell ref="D3:Q9"/>
    <mergeCell ref="R3:AT6"/>
    <mergeCell ref="AU3:DJ3"/>
    <mergeCell ref="AX10:BB10"/>
    <mergeCell ref="BC10:BG10"/>
    <mergeCell ref="BH10:BL10"/>
    <mergeCell ref="BM10:BQ10"/>
    <mergeCell ref="EE8:EI8"/>
    <mergeCell ref="EJ8:EN8"/>
    <mergeCell ref="EO8:ES8"/>
    <mergeCell ref="A10:C10"/>
    <mergeCell ref="D10:Q10"/>
    <mergeCell ref="R10:U10"/>
    <mergeCell ref="V10:Z10"/>
    <mergeCell ref="AA10:AE10"/>
    <mergeCell ref="AF10:AJ10"/>
    <mergeCell ref="AK10:AO10"/>
    <mergeCell ref="AQ7:AS7"/>
    <mergeCell ref="AB8:AD9"/>
    <mergeCell ref="AG8:AI9"/>
    <mergeCell ref="AL8:AN9"/>
    <mergeCell ref="AQ8:AS9"/>
    <mergeCell ref="DZ8:ED8"/>
    <mergeCell ref="DA6:DE9"/>
    <mergeCell ref="DF6:DJ9"/>
    <mergeCell ref="DK6:DO9"/>
    <mergeCell ref="DP6:DR9"/>
    <mergeCell ref="DS6:DU9"/>
    <mergeCell ref="R7:U9"/>
    <mergeCell ref="V7:Z9"/>
    <mergeCell ref="AB7:AD7"/>
    <mergeCell ref="AG7:AI7"/>
    <mergeCell ref="AL7:AN7"/>
    <mergeCell ref="BW6:CA9"/>
    <mergeCell ref="CB6:CF9"/>
    <mergeCell ref="BM12:BQ12"/>
    <mergeCell ref="BR12:BV12"/>
    <mergeCell ref="EW10:FA10"/>
    <mergeCell ref="A11:EZ11"/>
    <mergeCell ref="A12:C12"/>
    <mergeCell ref="D12:Q12"/>
    <mergeCell ref="R12:U12"/>
    <mergeCell ref="V12:Z12"/>
    <mergeCell ref="AA12:AE12"/>
    <mergeCell ref="AF12:AJ12"/>
    <mergeCell ref="AK12:AO12"/>
    <mergeCell ref="AP12:AT12"/>
    <mergeCell ref="DV10:DY10"/>
    <mergeCell ref="DZ10:ED10"/>
    <mergeCell ref="EE10:EI10"/>
    <mergeCell ref="EJ10:EN10"/>
    <mergeCell ref="EO10:ES10"/>
    <mergeCell ref="ET10:EV10"/>
    <mergeCell ref="CV10:CZ10"/>
    <mergeCell ref="DA10:DE10"/>
    <mergeCell ref="DF10:DJ10"/>
    <mergeCell ref="DK10:DO10"/>
    <mergeCell ref="DP10:DR10"/>
    <mergeCell ref="DS10:DU10"/>
    <mergeCell ref="BR10:BV10"/>
    <mergeCell ref="BW10:CA10"/>
    <mergeCell ref="CB10:CF10"/>
    <mergeCell ref="CG10:CK10"/>
    <mergeCell ref="CL10:CP10"/>
    <mergeCell ref="CQ10:CU10"/>
    <mergeCell ref="AP10:AT10"/>
    <mergeCell ref="AU10:AW10"/>
    <mergeCell ref="AU13:AW13"/>
    <mergeCell ref="AX13:BB13"/>
    <mergeCell ref="BC13:BG13"/>
    <mergeCell ref="BH13:BL13"/>
    <mergeCell ref="A13:C13"/>
    <mergeCell ref="D13:Q13"/>
    <mergeCell ref="R13:U13"/>
    <mergeCell ref="V13:Z13"/>
    <mergeCell ref="AA13:AE13"/>
    <mergeCell ref="AF13:AJ13"/>
    <mergeCell ref="DZ12:ED12"/>
    <mergeCell ref="EE12:EI12"/>
    <mergeCell ref="EJ12:EN12"/>
    <mergeCell ref="EO12:ES12"/>
    <mergeCell ref="ET12:EV12"/>
    <mergeCell ref="EW12:FA12"/>
    <mergeCell ref="DA12:DE12"/>
    <mergeCell ref="DF12:DJ12"/>
    <mergeCell ref="DK12:DO12"/>
    <mergeCell ref="DP12:DR12"/>
    <mergeCell ref="DS12:DU12"/>
    <mergeCell ref="DV12:DY12"/>
    <mergeCell ref="BW12:CA12"/>
    <mergeCell ref="CB12:CF12"/>
    <mergeCell ref="CG12:CK12"/>
    <mergeCell ref="CL12:CP12"/>
    <mergeCell ref="CQ12:CU12"/>
    <mergeCell ref="CV12:CZ12"/>
    <mergeCell ref="AU12:AW12"/>
    <mergeCell ref="AX12:BB12"/>
    <mergeCell ref="BC12:BG12"/>
    <mergeCell ref="BH12:BL12"/>
    <mergeCell ref="ET13:EV13"/>
    <mergeCell ref="EW13:FA13"/>
    <mergeCell ref="A14:C14"/>
    <mergeCell ref="D14:Q14"/>
    <mergeCell ref="R14:U14"/>
    <mergeCell ref="V14:Z14"/>
    <mergeCell ref="AA14:AE14"/>
    <mergeCell ref="AF14:AJ14"/>
    <mergeCell ref="AK14:AO14"/>
    <mergeCell ref="AP14:AT14"/>
    <mergeCell ref="DS13:DU13"/>
    <mergeCell ref="DV13:DY13"/>
    <mergeCell ref="DZ13:ED13"/>
    <mergeCell ref="EE13:EI13"/>
    <mergeCell ref="EJ13:EN13"/>
    <mergeCell ref="EO13:ES13"/>
    <mergeCell ref="CQ13:CU13"/>
    <mergeCell ref="CV13:CZ13"/>
    <mergeCell ref="DA13:DE13"/>
    <mergeCell ref="DF13:DJ13"/>
    <mergeCell ref="DK13:DO13"/>
    <mergeCell ref="DP13:DR13"/>
    <mergeCell ref="BM13:BQ13"/>
    <mergeCell ref="BR13:BV13"/>
    <mergeCell ref="BW13:CA13"/>
    <mergeCell ref="CB13:CF13"/>
    <mergeCell ref="CG13:CK13"/>
    <mergeCell ref="CL13:CP13"/>
    <mergeCell ref="AK13:AO13"/>
    <mergeCell ref="AP13:AT13"/>
    <mergeCell ref="BC15:BG15"/>
    <mergeCell ref="BH15:BL15"/>
    <mergeCell ref="A15:C15"/>
    <mergeCell ref="D15:Q15"/>
    <mergeCell ref="R15:U15"/>
    <mergeCell ref="V15:Z15"/>
    <mergeCell ref="AA15:AE15"/>
    <mergeCell ref="AF15:AJ15"/>
    <mergeCell ref="DZ14:ED14"/>
    <mergeCell ref="EE14:EI14"/>
    <mergeCell ref="EJ14:EN14"/>
    <mergeCell ref="EO14:ES14"/>
    <mergeCell ref="ET14:EV14"/>
    <mergeCell ref="EW14:FA14"/>
    <mergeCell ref="DA14:DE14"/>
    <mergeCell ref="DF14:DJ14"/>
    <mergeCell ref="DK14:DO14"/>
    <mergeCell ref="DP14:DR14"/>
    <mergeCell ref="DS14:DU14"/>
    <mergeCell ref="DV14:DY14"/>
    <mergeCell ref="BW14:CA14"/>
    <mergeCell ref="CB14:CF14"/>
    <mergeCell ref="CG14:CK14"/>
    <mergeCell ref="CL14:CP14"/>
    <mergeCell ref="CQ14:CU14"/>
    <mergeCell ref="CV14:CZ14"/>
    <mergeCell ref="AU14:AW14"/>
    <mergeCell ref="AX14:BB14"/>
    <mergeCell ref="BC14:BG14"/>
    <mergeCell ref="BH14:BL14"/>
    <mergeCell ref="BM14:BQ14"/>
    <mergeCell ref="BR14:BV14"/>
    <mergeCell ref="ET15:EV15"/>
    <mergeCell ref="EW15:FA15"/>
    <mergeCell ref="A16:C16"/>
    <mergeCell ref="D16:Q16"/>
    <mergeCell ref="R16:U16"/>
    <mergeCell ref="V16:Z16"/>
    <mergeCell ref="AA16:AE16"/>
    <mergeCell ref="AF16:AJ16"/>
    <mergeCell ref="AK16:AO16"/>
    <mergeCell ref="AP16:AT16"/>
    <mergeCell ref="DS15:DU15"/>
    <mergeCell ref="DV15:DY15"/>
    <mergeCell ref="DZ15:ED15"/>
    <mergeCell ref="EE15:EI15"/>
    <mergeCell ref="EJ15:EN15"/>
    <mergeCell ref="EO15:ES15"/>
    <mergeCell ref="CQ15:CU15"/>
    <mergeCell ref="CV15:CZ15"/>
    <mergeCell ref="DA15:DE15"/>
    <mergeCell ref="DF15:DJ15"/>
    <mergeCell ref="DK15:DO15"/>
    <mergeCell ref="DP15:DR15"/>
    <mergeCell ref="BM15:BQ15"/>
    <mergeCell ref="BR15:BV15"/>
    <mergeCell ref="BW15:CA15"/>
    <mergeCell ref="CB15:CF15"/>
    <mergeCell ref="CG15:CK15"/>
    <mergeCell ref="CL15:CP15"/>
    <mergeCell ref="AK15:AO15"/>
    <mergeCell ref="AP15:AT15"/>
    <mergeCell ref="AU15:AW15"/>
    <mergeCell ref="AX15:BB15"/>
    <mergeCell ref="BC17:BG17"/>
    <mergeCell ref="BH17:BL17"/>
    <mergeCell ref="A17:C17"/>
    <mergeCell ref="D17:Q17"/>
    <mergeCell ref="R17:U17"/>
    <mergeCell ref="V17:Z17"/>
    <mergeCell ref="AA17:AE17"/>
    <mergeCell ref="AF17:AJ17"/>
    <mergeCell ref="DZ16:ED16"/>
    <mergeCell ref="EE16:EI16"/>
    <mergeCell ref="EJ16:EN16"/>
    <mergeCell ref="EO16:ES16"/>
    <mergeCell ref="ET16:EV16"/>
    <mergeCell ref="EW16:FA16"/>
    <mergeCell ref="DA16:DE16"/>
    <mergeCell ref="DF16:DJ16"/>
    <mergeCell ref="DK16:DO16"/>
    <mergeCell ref="DP16:DR16"/>
    <mergeCell ref="DS16:DU16"/>
    <mergeCell ref="DV16:DY16"/>
    <mergeCell ref="BW16:CA16"/>
    <mergeCell ref="CB16:CF16"/>
    <mergeCell ref="CG16:CK16"/>
    <mergeCell ref="CL16:CP16"/>
    <mergeCell ref="CQ16:CU16"/>
    <mergeCell ref="CV16:CZ16"/>
    <mergeCell ref="AU16:AW16"/>
    <mergeCell ref="AX16:BB16"/>
    <mergeCell ref="BC16:BG16"/>
    <mergeCell ref="BH16:BL16"/>
    <mergeCell ref="BM16:BQ16"/>
    <mergeCell ref="BR16:BV16"/>
    <mergeCell ref="ET17:EV17"/>
    <mergeCell ref="EW17:FA17"/>
    <mergeCell ref="A18:C18"/>
    <mergeCell ref="D18:Q18"/>
    <mergeCell ref="R18:U18"/>
    <mergeCell ref="V18:Z18"/>
    <mergeCell ref="AA18:AE18"/>
    <mergeCell ref="AF18:AJ18"/>
    <mergeCell ref="AK18:AO18"/>
    <mergeCell ref="AP18:AT18"/>
    <mergeCell ref="DS17:DU17"/>
    <mergeCell ref="DV17:DY17"/>
    <mergeCell ref="DZ17:ED17"/>
    <mergeCell ref="EE17:EI17"/>
    <mergeCell ref="EJ17:EN17"/>
    <mergeCell ref="EO17:ES17"/>
    <mergeCell ref="CQ17:CU17"/>
    <mergeCell ref="CV17:CZ17"/>
    <mergeCell ref="DA17:DE17"/>
    <mergeCell ref="DF17:DJ17"/>
    <mergeCell ref="DK17:DO17"/>
    <mergeCell ref="DP17:DR17"/>
    <mergeCell ref="BM17:BQ17"/>
    <mergeCell ref="BR17:BV17"/>
    <mergeCell ref="BW17:CA17"/>
    <mergeCell ref="CB17:CF17"/>
    <mergeCell ref="CG17:CK17"/>
    <mergeCell ref="CL17:CP17"/>
    <mergeCell ref="AK17:AO17"/>
    <mergeCell ref="AP17:AT17"/>
    <mergeCell ref="AU17:AW17"/>
    <mergeCell ref="AX17:BB17"/>
    <mergeCell ref="BC19:BG19"/>
    <mergeCell ref="BH19:BL19"/>
    <mergeCell ref="A19:C19"/>
    <mergeCell ref="D19:Q19"/>
    <mergeCell ref="R19:U19"/>
    <mergeCell ref="V19:Z19"/>
    <mergeCell ref="AA19:AE19"/>
    <mergeCell ref="AF19:AJ19"/>
    <mergeCell ref="DZ18:ED18"/>
    <mergeCell ref="EE18:EI18"/>
    <mergeCell ref="EJ18:EN18"/>
    <mergeCell ref="EO18:ES18"/>
    <mergeCell ref="ET18:EV18"/>
    <mergeCell ref="EW18:FA18"/>
    <mergeCell ref="DA18:DE18"/>
    <mergeCell ref="DF18:DJ18"/>
    <mergeCell ref="DK18:DO18"/>
    <mergeCell ref="DP18:DR18"/>
    <mergeCell ref="DS18:DU18"/>
    <mergeCell ref="DV18:DY18"/>
    <mergeCell ref="BW18:CA18"/>
    <mergeCell ref="CB18:CF18"/>
    <mergeCell ref="CG18:CK18"/>
    <mergeCell ref="CL18:CP18"/>
    <mergeCell ref="CQ18:CU18"/>
    <mergeCell ref="CV18:CZ18"/>
    <mergeCell ref="AU18:AW18"/>
    <mergeCell ref="AX18:BB18"/>
    <mergeCell ref="BC18:BG18"/>
    <mergeCell ref="BH18:BL18"/>
    <mergeCell ref="BM18:BQ18"/>
    <mergeCell ref="BR18:BV18"/>
    <mergeCell ref="ET19:EV19"/>
    <mergeCell ref="EW19:FA19"/>
    <mergeCell ref="A20:C20"/>
    <mergeCell ref="D20:Q20"/>
    <mergeCell ref="R20:U20"/>
    <mergeCell ref="V20:Z20"/>
    <mergeCell ref="AA20:AE20"/>
    <mergeCell ref="AF20:AJ20"/>
    <mergeCell ref="AK20:AO20"/>
    <mergeCell ref="AP20:AT20"/>
    <mergeCell ref="DS19:DU19"/>
    <mergeCell ref="DV19:DY19"/>
    <mergeCell ref="DZ19:ED19"/>
    <mergeCell ref="EE19:EI19"/>
    <mergeCell ref="EJ19:EN19"/>
    <mergeCell ref="EO19:ES19"/>
    <mergeCell ref="CQ19:CU19"/>
    <mergeCell ref="CV19:CZ19"/>
    <mergeCell ref="DA19:DE19"/>
    <mergeCell ref="DF19:DJ19"/>
    <mergeCell ref="DK19:DO19"/>
    <mergeCell ref="DP19:DR19"/>
    <mergeCell ref="BM19:BQ19"/>
    <mergeCell ref="BR19:BV19"/>
    <mergeCell ref="BW19:CA19"/>
    <mergeCell ref="CB19:CF19"/>
    <mergeCell ref="CG19:CK19"/>
    <mergeCell ref="CL19:CP19"/>
    <mergeCell ref="AK19:AO19"/>
    <mergeCell ref="AP19:AT19"/>
    <mergeCell ref="AU19:AW19"/>
    <mergeCell ref="AX19:BB19"/>
    <mergeCell ref="BC21:BG21"/>
    <mergeCell ref="BH21:BL21"/>
    <mergeCell ref="A21:C21"/>
    <mergeCell ref="D21:Q21"/>
    <mergeCell ref="R21:U21"/>
    <mergeCell ref="V21:Z21"/>
    <mergeCell ref="AA21:AE21"/>
    <mergeCell ref="AF21:AJ21"/>
    <mergeCell ref="DZ20:ED20"/>
    <mergeCell ref="EE20:EI20"/>
    <mergeCell ref="EJ20:EN20"/>
    <mergeCell ref="EO20:ES20"/>
    <mergeCell ref="ET20:EV20"/>
    <mergeCell ref="EW20:FA20"/>
    <mergeCell ref="DA20:DE20"/>
    <mergeCell ref="DF20:DJ20"/>
    <mergeCell ref="DK20:DO20"/>
    <mergeCell ref="DP20:DR20"/>
    <mergeCell ref="DS20:DU20"/>
    <mergeCell ref="DV20:DY20"/>
    <mergeCell ref="BW20:CA20"/>
    <mergeCell ref="CB20:CF20"/>
    <mergeCell ref="CG20:CK20"/>
    <mergeCell ref="CL20:CP20"/>
    <mergeCell ref="CQ20:CU20"/>
    <mergeCell ref="CV20:CZ20"/>
    <mergeCell ref="AU20:AW20"/>
    <mergeCell ref="AX20:BB20"/>
    <mergeCell ref="BC20:BG20"/>
    <mergeCell ref="BH20:BL20"/>
    <mergeCell ref="BM20:BQ20"/>
    <mergeCell ref="BR20:BV20"/>
    <mergeCell ref="ET21:EV21"/>
    <mergeCell ref="EW21:FA21"/>
    <mergeCell ref="A22:C22"/>
    <mergeCell ref="D22:Q22"/>
    <mergeCell ref="R22:U22"/>
    <mergeCell ref="V22:Z22"/>
    <mergeCell ref="AA22:AE22"/>
    <mergeCell ref="AF22:AJ22"/>
    <mergeCell ref="AK22:AO22"/>
    <mergeCell ref="AP22:AT22"/>
    <mergeCell ref="DS21:DU21"/>
    <mergeCell ref="DV21:DY21"/>
    <mergeCell ref="DZ21:ED21"/>
    <mergeCell ref="EE21:EI21"/>
    <mergeCell ref="EJ21:EN21"/>
    <mergeCell ref="EO21:ES21"/>
    <mergeCell ref="CQ21:CU21"/>
    <mergeCell ref="CV21:CZ21"/>
    <mergeCell ref="DA21:DE21"/>
    <mergeCell ref="DF21:DJ21"/>
    <mergeCell ref="DK21:DO21"/>
    <mergeCell ref="DP21:DR21"/>
    <mergeCell ref="BM21:BQ21"/>
    <mergeCell ref="BR21:BV21"/>
    <mergeCell ref="BW21:CA21"/>
    <mergeCell ref="CB21:CF21"/>
    <mergeCell ref="CG21:CK21"/>
    <mergeCell ref="CL21:CP21"/>
    <mergeCell ref="AK21:AO21"/>
    <mergeCell ref="AP21:AT21"/>
    <mergeCell ref="AU21:AW21"/>
    <mergeCell ref="AX21:BB21"/>
    <mergeCell ref="BC23:BG23"/>
    <mergeCell ref="BH23:BL23"/>
    <mergeCell ref="A23:C23"/>
    <mergeCell ref="D23:Q23"/>
    <mergeCell ref="R23:U23"/>
    <mergeCell ref="V23:Z23"/>
    <mergeCell ref="AA23:AE23"/>
    <mergeCell ref="AF23:AJ23"/>
    <mergeCell ref="DZ22:ED22"/>
    <mergeCell ref="EE22:EI22"/>
    <mergeCell ref="EJ22:EN22"/>
    <mergeCell ref="EO22:ES22"/>
    <mergeCell ref="ET22:EV22"/>
    <mergeCell ref="EW22:FA22"/>
    <mergeCell ref="DA22:DE22"/>
    <mergeCell ref="DF22:DJ22"/>
    <mergeCell ref="DK22:DO22"/>
    <mergeCell ref="DP22:DR22"/>
    <mergeCell ref="DS22:DU22"/>
    <mergeCell ref="DV22:DY22"/>
    <mergeCell ref="BW22:CA22"/>
    <mergeCell ref="CB22:CF22"/>
    <mergeCell ref="CG22:CK22"/>
    <mergeCell ref="CL22:CP22"/>
    <mergeCell ref="CQ22:CU22"/>
    <mergeCell ref="CV22:CZ22"/>
    <mergeCell ref="AU22:AW22"/>
    <mergeCell ref="AX22:BB22"/>
    <mergeCell ref="BC22:BG22"/>
    <mergeCell ref="BH22:BL22"/>
    <mergeCell ref="BM22:BQ22"/>
    <mergeCell ref="BR22:BV22"/>
    <mergeCell ref="ET23:EV23"/>
    <mergeCell ref="EW23:FA23"/>
    <mergeCell ref="A24:C24"/>
    <mergeCell ref="D24:Q24"/>
    <mergeCell ref="R24:U24"/>
    <mergeCell ref="V24:Z24"/>
    <mergeCell ref="AA24:AE24"/>
    <mergeCell ref="AF24:AJ24"/>
    <mergeCell ref="AK24:AO24"/>
    <mergeCell ref="AP24:AT24"/>
    <mergeCell ref="DS23:DU23"/>
    <mergeCell ref="DV23:DY23"/>
    <mergeCell ref="DZ23:ED23"/>
    <mergeCell ref="EE23:EI23"/>
    <mergeCell ref="EJ23:EN23"/>
    <mergeCell ref="EO23:ES23"/>
    <mergeCell ref="CQ23:CU23"/>
    <mergeCell ref="CV23:CZ23"/>
    <mergeCell ref="DA23:DE23"/>
    <mergeCell ref="DF23:DJ23"/>
    <mergeCell ref="DK23:DO23"/>
    <mergeCell ref="DP23:DR23"/>
    <mergeCell ref="BM23:BQ23"/>
    <mergeCell ref="BR23:BV23"/>
    <mergeCell ref="BW23:CA23"/>
    <mergeCell ref="CB23:CF23"/>
    <mergeCell ref="CG23:CK23"/>
    <mergeCell ref="CL23:CP23"/>
    <mergeCell ref="AK23:AO23"/>
    <mergeCell ref="AP23:AT23"/>
    <mergeCell ref="AU23:AW23"/>
    <mergeCell ref="AX23:BB23"/>
    <mergeCell ref="BC25:BG25"/>
    <mergeCell ref="BH25:BL25"/>
    <mergeCell ref="A25:C25"/>
    <mergeCell ref="D25:Q25"/>
    <mergeCell ref="R25:U25"/>
    <mergeCell ref="V25:Z25"/>
    <mergeCell ref="AA25:AE25"/>
    <mergeCell ref="AF25:AJ25"/>
    <mergeCell ref="DZ24:ED24"/>
    <mergeCell ref="EE24:EI24"/>
    <mergeCell ref="EJ24:EN24"/>
    <mergeCell ref="EO24:ES24"/>
    <mergeCell ref="ET24:EV24"/>
    <mergeCell ref="EW24:FA24"/>
    <mergeCell ref="DA24:DE24"/>
    <mergeCell ref="DF24:DJ24"/>
    <mergeCell ref="DK24:DO24"/>
    <mergeCell ref="DP24:DR24"/>
    <mergeCell ref="DS24:DU24"/>
    <mergeCell ref="DV24:DY24"/>
    <mergeCell ref="BW24:CA24"/>
    <mergeCell ref="CB24:CF24"/>
    <mergeCell ref="CG24:CK24"/>
    <mergeCell ref="CL24:CP24"/>
    <mergeCell ref="CQ24:CU24"/>
    <mergeCell ref="CV24:CZ24"/>
    <mergeCell ref="AU24:AW24"/>
    <mergeCell ref="AX24:BB24"/>
    <mergeCell ref="BC24:BG24"/>
    <mergeCell ref="BH24:BL24"/>
    <mergeCell ref="BM24:BQ24"/>
    <mergeCell ref="BR24:BV24"/>
    <mergeCell ref="ET25:EV25"/>
    <mergeCell ref="EW25:FA25"/>
    <mergeCell ref="A26:C26"/>
    <mergeCell ref="D26:Q26"/>
    <mergeCell ref="R26:U26"/>
    <mergeCell ref="V26:Z26"/>
    <mergeCell ref="AA26:AE26"/>
    <mergeCell ref="AF26:AJ26"/>
    <mergeCell ref="AK26:AO26"/>
    <mergeCell ref="AP26:AT26"/>
    <mergeCell ref="DS25:DU25"/>
    <mergeCell ref="DV25:DY25"/>
    <mergeCell ref="DZ25:ED25"/>
    <mergeCell ref="EE25:EI25"/>
    <mergeCell ref="EJ25:EN25"/>
    <mergeCell ref="EO25:ES25"/>
    <mergeCell ref="CQ25:CU25"/>
    <mergeCell ref="CV25:CZ25"/>
    <mergeCell ref="DA25:DE25"/>
    <mergeCell ref="DF25:DJ25"/>
    <mergeCell ref="DK25:DO25"/>
    <mergeCell ref="DP25:DR25"/>
    <mergeCell ref="BM25:BQ25"/>
    <mergeCell ref="BR25:BV25"/>
    <mergeCell ref="BW25:CA25"/>
    <mergeCell ref="CB25:CF25"/>
    <mergeCell ref="CG25:CK25"/>
    <mergeCell ref="CL25:CP25"/>
    <mergeCell ref="AK25:AO25"/>
    <mergeCell ref="AP25:AT25"/>
    <mergeCell ref="AU25:AW25"/>
    <mergeCell ref="AX25:BB25"/>
    <mergeCell ref="BC27:BG27"/>
    <mergeCell ref="BH27:BL27"/>
    <mergeCell ref="A27:C27"/>
    <mergeCell ref="D27:Q27"/>
    <mergeCell ref="R27:U27"/>
    <mergeCell ref="V27:Z27"/>
    <mergeCell ref="AA27:AE27"/>
    <mergeCell ref="AF27:AJ27"/>
    <mergeCell ref="DZ26:ED26"/>
    <mergeCell ref="EE26:EI26"/>
    <mergeCell ref="EJ26:EN26"/>
    <mergeCell ref="EO26:ES26"/>
    <mergeCell ref="ET26:EV26"/>
    <mergeCell ref="EW26:FA26"/>
    <mergeCell ref="DA26:DE26"/>
    <mergeCell ref="DF26:DJ26"/>
    <mergeCell ref="DK26:DO26"/>
    <mergeCell ref="DP26:DR26"/>
    <mergeCell ref="DS26:DU26"/>
    <mergeCell ref="DV26:DY26"/>
    <mergeCell ref="BW26:CA26"/>
    <mergeCell ref="CB26:CF26"/>
    <mergeCell ref="CG26:CK26"/>
    <mergeCell ref="CL26:CP26"/>
    <mergeCell ref="CQ26:CU26"/>
    <mergeCell ref="CV26:CZ26"/>
    <mergeCell ref="AU26:AW26"/>
    <mergeCell ref="AX26:BB26"/>
    <mergeCell ref="BC26:BG26"/>
    <mergeCell ref="BH26:BL26"/>
    <mergeCell ref="BM26:BQ26"/>
    <mergeCell ref="BR26:BV26"/>
    <mergeCell ref="ET27:EV27"/>
    <mergeCell ref="EW27:FA27"/>
    <mergeCell ref="A28:C28"/>
    <mergeCell ref="D28:Q28"/>
    <mergeCell ref="R28:U28"/>
    <mergeCell ref="V28:Z28"/>
    <mergeCell ref="AA28:AE28"/>
    <mergeCell ref="AF28:AJ28"/>
    <mergeCell ref="AK28:AO28"/>
    <mergeCell ref="AP28:AT28"/>
    <mergeCell ref="DS27:DU27"/>
    <mergeCell ref="DV27:DY27"/>
    <mergeCell ref="DZ27:ED27"/>
    <mergeCell ref="EE27:EI27"/>
    <mergeCell ref="EJ27:EN27"/>
    <mergeCell ref="EO27:ES27"/>
    <mergeCell ref="CQ27:CU27"/>
    <mergeCell ref="CV27:CZ27"/>
    <mergeCell ref="DA27:DE27"/>
    <mergeCell ref="DF27:DJ27"/>
    <mergeCell ref="DK27:DO27"/>
    <mergeCell ref="DP27:DR27"/>
    <mergeCell ref="BM27:BQ27"/>
    <mergeCell ref="BR27:BV27"/>
    <mergeCell ref="BW27:CA27"/>
    <mergeCell ref="CB27:CF27"/>
    <mergeCell ref="CG27:CK27"/>
    <mergeCell ref="CL27:CP27"/>
    <mergeCell ref="AK27:AO27"/>
    <mergeCell ref="AP27:AT27"/>
    <mergeCell ref="AU27:AW27"/>
    <mergeCell ref="AX27:BB27"/>
    <mergeCell ref="EW28:FA28"/>
    <mergeCell ref="DA28:DE28"/>
    <mergeCell ref="DF28:DJ28"/>
    <mergeCell ref="DK28:DO28"/>
    <mergeCell ref="DP28:DR28"/>
    <mergeCell ref="DS28:DU28"/>
    <mergeCell ref="DV28:DY28"/>
    <mergeCell ref="BW28:CA28"/>
    <mergeCell ref="CB28:CF28"/>
    <mergeCell ref="CG28:CK28"/>
    <mergeCell ref="CL28:CP28"/>
    <mergeCell ref="CQ28:CU28"/>
    <mergeCell ref="CV28:CZ28"/>
    <mergeCell ref="AU28:AW28"/>
    <mergeCell ref="AX28:BB28"/>
    <mergeCell ref="BC28:BG28"/>
    <mergeCell ref="BH28:BL28"/>
    <mergeCell ref="BM28:BQ28"/>
    <mergeCell ref="BR28:BV28"/>
    <mergeCell ref="AK29:AO29"/>
    <mergeCell ref="AP29:AT29"/>
    <mergeCell ref="AU29:AW29"/>
    <mergeCell ref="AX29:BB29"/>
    <mergeCell ref="BC29:BG29"/>
    <mergeCell ref="BH29:BL29"/>
    <mergeCell ref="A29:C29"/>
    <mergeCell ref="D29:Q29"/>
    <mergeCell ref="R29:U29"/>
    <mergeCell ref="V29:Z29"/>
    <mergeCell ref="AA29:AE29"/>
    <mergeCell ref="AF29:AJ29"/>
    <mergeCell ref="DZ28:ED28"/>
    <mergeCell ref="EE28:EI28"/>
    <mergeCell ref="EJ28:EN28"/>
    <mergeCell ref="EO28:ES28"/>
    <mergeCell ref="ET28:EV28"/>
    <mergeCell ref="AX31:BB31"/>
    <mergeCell ref="BC31:BG31"/>
    <mergeCell ref="BH31:BL31"/>
    <mergeCell ref="BM31:BQ31"/>
    <mergeCell ref="ET29:EV29"/>
    <mergeCell ref="EW29:FA29"/>
    <mergeCell ref="A30:FA30"/>
    <mergeCell ref="A31:C31"/>
    <mergeCell ref="D31:Q31"/>
    <mergeCell ref="R31:U31"/>
    <mergeCell ref="V31:Z31"/>
    <mergeCell ref="AA31:AE31"/>
    <mergeCell ref="AF31:AJ31"/>
    <mergeCell ref="AK31:AO31"/>
    <mergeCell ref="DS29:DU29"/>
    <mergeCell ref="DV29:DY29"/>
    <mergeCell ref="DZ29:ED29"/>
    <mergeCell ref="EE29:EI29"/>
    <mergeCell ref="EJ29:EN29"/>
    <mergeCell ref="EO29:ES29"/>
    <mergeCell ref="CQ29:CU29"/>
    <mergeCell ref="CV29:CZ29"/>
    <mergeCell ref="DA29:DE29"/>
    <mergeCell ref="DF29:DJ29"/>
    <mergeCell ref="DK29:DO29"/>
    <mergeCell ref="DP29:DR29"/>
    <mergeCell ref="BM29:BQ29"/>
    <mergeCell ref="BR29:BV29"/>
    <mergeCell ref="BW29:CA29"/>
    <mergeCell ref="CB29:CF29"/>
    <mergeCell ref="CG29:CK29"/>
    <mergeCell ref="CL29:CP29"/>
    <mergeCell ref="BR32:BV32"/>
    <mergeCell ref="BW32:CA32"/>
    <mergeCell ref="EW31:FA31"/>
    <mergeCell ref="A32:C32"/>
    <mergeCell ref="D32:Q32"/>
    <mergeCell ref="R32:U32"/>
    <mergeCell ref="V32:Z32"/>
    <mergeCell ref="AA32:AE32"/>
    <mergeCell ref="AF32:AJ32"/>
    <mergeCell ref="AK32:AO32"/>
    <mergeCell ref="AP32:AT32"/>
    <mergeCell ref="AU32:AW32"/>
    <mergeCell ref="DV31:DY31"/>
    <mergeCell ref="DZ31:ED31"/>
    <mergeCell ref="EE31:EI31"/>
    <mergeCell ref="EJ31:EN31"/>
    <mergeCell ref="EO31:ES31"/>
    <mergeCell ref="ET31:EV31"/>
    <mergeCell ref="CV31:CZ31"/>
    <mergeCell ref="DA31:DE31"/>
    <mergeCell ref="DF31:DJ31"/>
    <mergeCell ref="DK31:DO31"/>
    <mergeCell ref="DP31:DR31"/>
    <mergeCell ref="DS31:DU31"/>
    <mergeCell ref="BR31:BV31"/>
    <mergeCell ref="BW31:CA31"/>
    <mergeCell ref="CB31:CF31"/>
    <mergeCell ref="CG31:CK31"/>
    <mergeCell ref="CL31:CP31"/>
    <mergeCell ref="CQ31:CU31"/>
    <mergeCell ref="AP31:AT31"/>
    <mergeCell ref="AU31:AW31"/>
    <mergeCell ref="AF33:AJ33"/>
    <mergeCell ref="AK33:AO33"/>
    <mergeCell ref="AP33:AT33"/>
    <mergeCell ref="AU33:AW33"/>
    <mergeCell ref="AX33:BB33"/>
    <mergeCell ref="BC33:BG33"/>
    <mergeCell ref="EE32:EI32"/>
    <mergeCell ref="EJ32:EN32"/>
    <mergeCell ref="EO32:ES32"/>
    <mergeCell ref="ET32:EV32"/>
    <mergeCell ref="EW32:FA32"/>
    <mergeCell ref="A33:C33"/>
    <mergeCell ref="D33:Q33"/>
    <mergeCell ref="R33:U33"/>
    <mergeCell ref="V33:Z33"/>
    <mergeCell ref="AA33:AE33"/>
    <mergeCell ref="DF32:DJ32"/>
    <mergeCell ref="DK32:DO32"/>
    <mergeCell ref="DP32:DR32"/>
    <mergeCell ref="DS32:DU32"/>
    <mergeCell ref="DV32:DY32"/>
    <mergeCell ref="DZ32:ED32"/>
    <mergeCell ref="CB32:CF32"/>
    <mergeCell ref="CG32:CK32"/>
    <mergeCell ref="CL32:CP32"/>
    <mergeCell ref="CQ32:CU32"/>
    <mergeCell ref="CV32:CZ32"/>
    <mergeCell ref="DA32:DE32"/>
    <mergeCell ref="AX32:BB32"/>
    <mergeCell ref="BC32:BG32"/>
    <mergeCell ref="BH32:BL32"/>
    <mergeCell ref="BM32:BQ32"/>
    <mergeCell ref="AX34:BB34"/>
    <mergeCell ref="BC34:BG34"/>
    <mergeCell ref="BH34:BL34"/>
    <mergeCell ref="BM34:BQ34"/>
    <mergeCell ref="EO33:ES33"/>
    <mergeCell ref="ET33:EV33"/>
    <mergeCell ref="EW33:FA33"/>
    <mergeCell ref="A34:C34"/>
    <mergeCell ref="D34:Q34"/>
    <mergeCell ref="R34:U34"/>
    <mergeCell ref="V34:Z34"/>
    <mergeCell ref="AA34:AE34"/>
    <mergeCell ref="AF34:AJ34"/>
    <mergeCell ref="AK34:AO34"/>
    <mergeCell ref="DP33:DR33"/>
    <mergeCell ref="DS33:DU33"/>
    <mergeCell ref="DV33:DY33"/>
    <mergeCell ref="DZ33:ED33"/>
    <mergeCell ref="EE33:EI33"/>
    <mergeCell ref="EJ33:EN33"/>
    <mergeCell ref="CL33:CP33"/>
    <mergeCell ref="CQ33:CU33"/>
    <mergeCell ref="CV33:CZ33"/>
    <mergeCell ref="DA33:DE33"/>
    <mergeCell ref="DF33:DJ33"/>
    <mergeCell ref="DK33:DO33"/>
    <mergeCell ref="BH33:BL33"/>
    <mergeCell ref="BM33:BQ33"/>
    <mergeCell ref="BR33:BV33"/>
    <mergeCell ref="BW33:CA33"/>
    <mergeCell ref="CB33:CF33"/>
    <mergeCell ref="CG33:CK33"/>
    <mergeCell ref="BR35:BV35"/>
    <mergeCell ref="BW35:CA35"/>
    <mergeCell ref="EW34:FA34"/>
    <mergeCell ref="A35:C35"/>
    <mergeCell ref="D35:Q35"/>
    <mergeCell ref="R35:U35"/>
    <mergeCell ref="V35:Z35"/>
    <mergeCell ref="AA35:AE35"/>
    <mergeCell ref="AF35:AJ35"/>
    <mergeCell ref="AK35:AO35"/>
    <mergeCell ref="AP35:AT35"/>
    <mergeCell ref="AU35:AW35"/>
    <mergeCell ref="DV34:DY34"/>
    <mergeCell ref="DZ34:ED34"/>
    <mergeCell ref="EE34:EI34"/>
    <mergeCell ref="EJ34:EN34"/>
    <mergeCell ref="EO34:ES34"/>
    <mergeCell ref="ET34:EV34"/>
    <mergeCell ref="CV34:CZ34"/>
    <mergeCell ref="DA34:DE34"/>
    <mergeCell ref="DF34:DJ34"/>
    <mergeCell ref="DK34:DO34"/>
    <mergeCell ref="DP34:DR34"/>
    <mergeCell ref="DS34:DU34"/>
    <mergeCell ref="BR34:BV34"/>
    <mergeCell ref="BW34:CA34"/>
    <mergeCell ref="CB34:CF34"/>
    <mergeCell ref="CG34:CK34"/>
    <mergeCell ref="CL34:CP34"/>
    <mergeCell ref="CQ34:CU34"/>
    <mergeCell ref="AP34:AT34"/>
    <mergeCell ref="AU34:AW34"/>
    <mergeCell ref="AF36:AJ36"/>
    <mergeCell ref="AK36:AO36"/>
    <mergeCell ref="AP36:AT36"/>
    <mergeCell ref="AU36:AW36"/>
    <mergeCell ref="AX36:BB36"/>
    <mergeCell ref="BC36:BG36"/>
    <mergeCell ref="EE35:EI35"/>
    <mergeCell ref="EJ35:EN35"/>
    <mergeCell ref="EO35:ES35"/>
    <mergeCell ref="ET35:EV35"/>
    <mergeCell ref="EW35:FA35"/>
    <mergeCell ref="A36:C36"/>
    <mergeCell ref="D36:Q36"/>
    <mergeCell ref="R36:U36"/>
    <mergeCell ref="V36:Z36"/>
    <mergeCell ref="AA36:AE36"/>
    <mergeCell ref="DF35:DJ35"/>
    <mergeCell ref="DK35:DO35"/>
    <mergeCell ref="DP35:DR35"/>
    <mergeCell ref="DS35:DU35"/>
    <mergeCell ref="DV35:DY35"/>
    <mergeCell ref="DZ35:ED35"/>
    <mergeCell ref="CB35:CF35"/>
    <mergeCell ref="CG35:CK35"/>
    <mergeCell ref="CL35:CP35"/>
    <mergeCell ref="CQ35:CU35"/>
    <mergeCell ref="CV35:CZ35"/>
    <mergeCell ref="DA35:DE35"/>
    <mergeCell ref="AX35:BB35"/>
    <mergeCell ref="BC35:BG35"/>
    <mergeCell ref="BH35:BL35"/>
    <mergeCell ref="BM35:BQ35"/>
    <mergeCell ref="AX37:BB37"/>
    <mergeCell ref="BC37:BG37"/>
    <mergeCell ref="BH37:BL37"/>
    <mergeCell ref="BM37:BQ37"/>
    <mergeCell ref="EO36:ES36"/>
    <mergeCell ref="ET36:EV36"/>
    <mergeCell ref="EW36:FA36"/>
    <mergeCell ref="A37:C37"/>
    <mergeCell ref="D37:Q37"/>
    <mergeCell ref="R37:U37"/>
    <mergeCell ref="V37:Z37"/>
    <mergeCell ref="AA37:AE37"/>
    <mergeCell ref="AF37:AJ37"/>
    <mergeCell ref="AK37:AO37"/>
    <mergeCell ref="DP36:DR36"/>
    <mergeCell ref="DS36:DU36"/>
    <mergeCell ref="DV36:DY36"/>
    <mergeCell ref="DZ36:ED36"/>
    <mergeCell ref="EE36:EI36"/>
    <mergeCell ref="EJ36:EN36"/>
    <mergeCell ref="CL36:CP36"/>
    <mergeCell ref="CQ36:CU36"/>
    <mergeCell ref="CV36:CZ36"/>
    <mergeCell ref="DA36:DE36"/>
    <mergeCell ref="DF36:DJ36"/>
    <mergeCell ref="DK36:DO36"/>
    <mergeCell ref="BH36:BL36"/>
    <mergeCell ref="BM36:BQ36"/>
    <mergeCell ref="BR36:BV36"/>
    <mergeCell ref="BW36:CA36"/>
    <mergeCell ref="CB36:CF36"/>
    <mergeCell ref="CG36:CK36"/>
    <mergeCell ref="BR38:BV38"/>
    <mergeCell ref="BW38:CA38"/>
    <mergeCell ref="EW37:FA37"/>
    <mergeCell ref="A38:C38"/>
    <mergeCell ref="D38:Q38"/>
    <mergeCell ref="R38:U38"/>
    <mergeCell ref="V38:Z38"/>
    <mergeCell ref="AA38:AE38"/>
    <mergeCell ref="AF38:AJ38"/>
    <mergeCell ref="AK38:AO38"/>
    <mergeCell ref="AP38:AT38"/>
    <mergeCell ref="AU38:AW38"/>
    <mergeCell ref="DV37:DY37"/>
    <mergeCell ref="DZ37:ED37"/>
    <mergeCell ref="EE37:EI37"/>
    <mergeCell ref="EJ37:EN37"/>
    <mergeCell ref="EO37:ES37"/>
    <mergeCell ref="ET37:EV37"/>
    <mergeCell ref="CV37:CZ37"/>
    <mergeCell ref="DA37:DE37"/>
    <mergeCell ref="DF37:DJ37"/>
    <mergeCell ref="DK37:DO37"/>
    <mergeCell ref="DP37:DR37"/>
    <mergeCell ref="DS37:DU37"/>
    <mergeCell ref="BR37:BV37"/>
    <mergeCell ref="BW37:CA37"/>
    <mergeCell ref="CB37:CF37"/>
    <mergeCell ref="CG37:CK37"/>
    <mergeCell ref="CL37:CP37"/>
    <mergeCell ref="CQ37:CU37"/>
    <mergeCell ref="AP37:AT37"/>
    <mergeCell ref="AU37:AW37"/>
    <mergeCell ref="AF39:AJ39"/>
    <mergeCell ref="AK39:AO39"/>
    <mergeCell ref="AP39:AT39"/>
    <mergeCell ref="AU39:AW39"/>
    <mergeCell ref="AX39:BB39"/>
    <mergeCell ref="BC39:BG39"/>
    <mergeCell ref="EE38:EI38"/>
    <mergeCell ref="EJ38:EN38"/>
    <mergeCell ref="EO38:ES38"/>
    <mergeCell ref="ET38:EV38"/>
    <mergeCell ref="EW38:FA38"/>
    <mergeCell ref="A39:C39"/>
    <mergeCell ref="D39:Q39"/>
    <mergeCell ref="R39:U39"/>
    <mergeCell ref="V39:Z39"/>
    <mergeCell ref="AA39:AE39"/>
    <mergeCell ref="DF38:DJ38"/>
    <mergeCell ref="DK38:DO38"/>
    <mergeCell ref="DP38:DR38"/>
    <mergeCell ref="DS38:DU38"/>
    <mergeCell ref="DV38:DY38"/>
    <mergeCell ref="DZ38:ED38"/>
    <mergeCell ref="CB38:CF38"/>
    <mergeCell ref="CG38:CK38"/>
    <mergeCell ref="CL38:CP38"/>
    <mergeCell ref="CQ38:CU38"/>
    <mergeCell ref="CV38:CZ38"/>
    <mergeCell ref="DA38:DE38"/>
    <mergeCell ref="AX38:BB38"/>
    <mergeCell ref="BC38:BG38"/>
    <mergeCell ref="BH38:BL38"/>
    <mergeCell ref="BM38:BQ38"/>
    <mergeCell ref="AX40:BB40"/>
    <mergeCell ref="BC40:BG40"/>
    <mergeCell ref="BH40:BL40"/>
    <mergeCell ref="BM40:BQ40"/>
    <mergeCell ref="EO39:ES39"/>
    <mergeCell ref="ET39:EV39"/>
    <mergeCell ref="EW39:FA39"/>
    <mergeCell ref="A40:C40"/>
    <mergeCell ref="D40:Q40"/>
    <mergeCell ref="R40:U40"/>
    <mergeCell ref="V40:Z40"/>
    <mergeCell ref="AA40:AE40"/>
    <mergeCell ref="AF40:AJ40"/>
    <mergeCell ref="AK40:AO40"/>
    <mergeCell ref="DP39:DR39"/>
    <mergeCell ref="DS39:DU39"/>
    <mergeCell ref="DV39:DY39"/>
    <mergeCell ref="DZ39:ED39"/>
    <mergeCell ref="EE39:EI39"/>
    <mergeCell ref="EJ39:EN39"/>
    <mergeCell ref="CL39:CP39"/>
    <mergeCell ref="CQ39:CU39"/>
    <mergeCell ref="CV39:CZ39"/>
    <mergeCell ref="DA39:DE39"/>
    <mergeCell ref="DF39:DJ39"/>
    <mergeCell ref="DK39:DO39"/>
    <mergeCell ref="BH39:BL39"/>
    <mergeCell ref="BM39:BQ39"/>
    <mergeCell ref="BR39:BV39"/>
    <mergeCell ref="BW39:CA39"/>
    <mergeCell ref="CB39:CF39"/>
    <mergeCell ref="CG39:CK39"/>
    <mergeCell ref="BR41:BV41"/>
    <mergeCell ref="BW41:CA41"/>
    <mergeCell ref="EW40:FA40"/>
    <mergeCell ref="A41:C41"/>
    <mergeCell ref="D41:Q41"/>
    <mergeCell ref="R41:U41"/>
    <mergeCell ref="V41:Z41"/>
    <mergeCell ref="AA41:AE41"/>
    <mergeCell ref="AF41:AJ41"/>
    <mergeCell ref="AK41:AO41"/>
    <mergeCell ref="AP41:AT41"/>
    <mergeCell ref="AU41:AW41"/>
    <mergeCell ref="DV40:DY40"/>
    <mergeCell ref="DZ40:ED40"/>
    <mergeCell ref="EE40:EI40"/>
    <mergeCell ref="EJ40:EN40"/>
    <mergeCell ref="EO40:ES40"/>
    <mergeCell ref="ET40:EV40"/>
    <mergeCell ref="CV40:CZ40"/>
    <mergeCell ref="DA40:DE40"/>
    <mergeCell ref="DF40:DJ40"/>
    <mergeCell ref="DK40:DO40"/>
    <mergeCell ref="DP40:DR40"/>
    <mergeCell ref="DS40:DU40"/>
    <mergeCell ref="BR40:BV40"/>
    <mergeCell ref="BW40:CA40"/>
    <mergeCell ref="CB40:CF40"/>
    <mergeCell ref="CG40:CK40"/>
    <mergeCell ref="CL40:CP40"/>
    <mergeCell ref="CQ40:CU40"/>
    <mergeCell ref="AP40:AT40"/>
    <mergeCell ref="AU40:AW40"/>
    <mergeCell ref="AF42:AJ42"/>
    <mergeCell ref="AK42:AO42"/>
    <mergeCell ref="AP42:AT42"/>
    <mergeCell ref="AU42:AW42"/>
    <mergeCell ref="AX42:BB42"/>
    <mergeCell ref="BC42:BG42"/>
    <mergeCell ref="EE41:EI41"/>
    <mergeCell ref="EJ41:EN41"/>
    <mergeCell ref="EO41:ES41"/>
    <mergeCell ref="ET41:EV41"/>
    <mergeCell ref="EW41:FA41"/>
    <mergeCell ref="A42:C42"/>
    <mergeCell ref="D42:Q42"/>
    <mergeCell ref="R42:U42"/>
    <mergeCell ref="V42:Z42"/>
    <mergeCell ref="AA42:AE42"/>
    <mergeCell ref="DF41:DJ41"/>
    <mergeCell ref="DK41:DO41"/>
    <mergeCell ref="DP41:DR41"/>
    <mergeCell ref="DS41:DU41"/>
    <mergeCell ref="DV41:DY41"/>
    <mergeCell ref="DZ41:ED41"/>
    <mergeCell ref="CB41:CF41"/>
    <mergeCell ref="CG41:CK41"/>
    <mergeCell ref="CL41:CP41"/>
    <mergeCell ref="CQ41:CU41"/>
    <mergeCell ref="CV41:CZ41"/>
    <mergeCell ref="DA41:DE41"/>
    <mergeCell ref="AX41:BB41"/>
    <mergeCell ref="BC41:BG41"/>
    <mergeCell ref="BH41:BL41"/>
    <mergeCell ref="BM41:BQ41"/>
    <mergeCell ref="AX43:BB43"/>
    <mergeCell ref="BC43:BG43"/>
    <mergeCell ref="BH43:BL43"/>
    <mergeCell ref="BM43:BQ43"/>
    <mergeCell ref="EO42:ES42"/>
    <mergeCell ref="ET42:EV42"/>
    <mergeCell ref="EW42:FA42"/>
    <mergeCell ref="A43:C43"/>
    <mergeCell ref="D43:Q43"/>
    <mergeCell ref="R43:U43"/>
    <mergeCell ref="V43:Z43"/>
    <mergeCell ref="AA43:AE43"/>
    <mergeCell ref="AF43:AJ43"/>
    <mergeCell ref="AK43:AO43"/>
    <mergeCell ref="DP42:DR42"/>
    <mergeCell ref="DS42:DU42"/>
    <mergeCell ref="DV42:DY42"/>
    <mergeCell ref="DZ42:ED42"/>
    <mergeCell ref="EE42:EI42"/>
    <mergeCell ref="EJ42:EN42"/>
    <mergeCell ref="CL42:CP42"/>
    <mergeCell ref="CQ42:CU42"/>
    <mergeCell ref="CV42:CZ42"/>
    <mergeCell ref="DA42:DE42"/>
    <mergeCell ref="DF42:DJ42"/>
    <mergeCell ref="DK42:DO42"/>
    <mergeCell ref="BH42:BL42"/>
    <mergeCell ref="BM42:BQ42"/>
    <mergeCell ref="BR42:BV42"/>
    <mergeCell ref="BW42:CA42"/>
    <mergeCell ref="CB42:CF42"/>
    <mergeCell ref="CG42:CK42"/>
    <mergeCell ref="EO45:ES45"/>
    <mergeCell ref="ET45:EV45"/>
    <mergeCell ref="EW43:FA43"/>
    <mergeCell ref="A44:C44"/>
    <mergeCell ref="D44:Q44"/>
    <mergeCell ref="R44:U44"/>
    <mergeCell ref="V44:Z44"/>
    <mergeCell ref="AA44:AE44"/>
    <mergeCell ref="AF44:AJ44"/>
    <mergeCell ref="AK44:AO44"/>
    <mergeCell ref="AP44:AT44"/>
    <mergeCell ref="AU44:AW44"/>
    <mergeCell ref="DV43:DY43"/>
    <mergeCell ref="DZ43:ED43"/>
    <mergeCell ref="EE43:EI43"/>
    <mergeCell ref="EJ43:EN43"/>
    <mergeCell ref="EO43:ES43"/>
    <mergeCell ref="ET43:EV43"/>
    <mergeCell ref="CV43:CZ43"/>
    <mergeCell ref="DA43:DE43"/>
    <mergeCell ref="DF43:DJ43"/>
    <mergeCell ref="DK43:DO43"/>
    <mergeCell ref="DP43:DR43"/>
    <mergeCell ref="DS43:DU43"/>
    <mergeCell ref="BR43:BV43"/>
    <mergeCell ref="BW43:CA43"/>
    <mergeCell ref="CB43:CF43"/>
    <mergeCell ref="CG43:CK43"/>
    <mergeCell ref="CL43:CP43"/>
    <mergeCell ref="CQ43:CU43"/>
    <mergeCell ref="AP43:AT43"/>
    <mergeCell ref="AU43:AW43"/>
    <mergeCell ref="AP45:AT45"/>
    <mergeCell ref="AU45:AW45"/>
    <mergeCell ref="AX45:BB45"/>
    <mergeCell ref="BC45:BG45"/>
    <mergeCell ref="EE44:EI44"/>
    <mergeCell ref="EJ44:EN44"/>
    <mergeCell ref="EO44:ES44"/>
    <mergeCell ref="ET44:EV44"/>
    <mergeCell ref="EW44:FA44"/>
    <mergeCell ref="A45:C45"/>
    <mergeCell ref="D45:Q45"/>
    <mergeCell ref="R45:U45"/>
    <mergeCell ref="V45:Z45"/>
    <mergeCell ref="AA45:AE45"/>
    <mergeCell ref="DF44:DJ44"/>
    <mergeCell ref="DK44:DO44"/>
    <mergeCell ref="DP44:DR44"/>
    <mergeCell ref="DS44:DU44"/>
    <mergeCell ref="DV44:DY44"/>
    <mergeCell ref="DZ44:ED44"/>
    <mergeCell ref="CB44:CF44"/>
    <mergeCell ref="CG44:CK44"/>
    <mergeCell ref="CL44:CP44"/>
    <mergeCell ref="CQ44:CU44"/>
    <mergeCell ref="CV44:CZ44"/>
    <mergeCell ref="DA44:DE44"/>
    <mergeCell ref="AX44:BB44"/>
    <mergeCell ref="BC44:BG44"/>
    <mergeCell ref="BH44:BL44"/>
    <mergeCell ref="BM44:BQ44"/>
    <mergeCell ref="BR44:BV44"/>
    <mergeCell ref="BW44:CA44"/>
    <mergeCell ref="EE47:EI47"/>
    <mergeCell ref="EJ47:EN47"/>
    <mergeCell ref="EO47:ES47"/>
    <mergeCell ref="ET47:EV47"/>
    <mergeCell ref="EW45:FA45"/>
    <mergeCell ref="A46:C46"/>
    <mergeCell ref="D46:Q46"/>
    <mergeCell ref="R46:U46"/>
    <mergeCell ref="V46:Z46"/>
    <mergeCell ref="AA46:AE46"/>
    <mergeCell ref="AF46:AJ46"/>
    <mergeCell ref="AK46:AO46"/>
    <mergeCell ref="DP45:DR45"/>
    <mergeCell ref="DS45:DU45"/>
    <mergeCell ref="DV45:DY45"/>
    <mergeCell ref="DZ45:ED45"/>
    <mergeCell ref="EE45:EI45"/>
    <mergeCell ref="EJ45:EN45"/>
    <mergeCell ref="CL45:CP45"/>
    <mergeCell ref="CQ45:CU45"/>
    <mergeCell ref="CV45:CZ45"/>
    <mergeCell ref="DA45:DE45"/>
    <mergeCell ref="DF45:DJ45"/>
    <mergeCell ref="DK45:DO45"/>
    <mergeCell ref="BH45:BL45"/>
    <mergeCell ref="BM45:BQ45"/>
    <mergeCell ref="BR45:BV45"/>
    <mergeCell ref="BW45:CA45"/>
    <mergeCell ref="CB45:CF45"/>
    <mergeCell ref="CG45:CK45"/>
    <mergeCell ref="AF45:AJ45"/>
    <mergeCell ref="AK45:AO45"/>
    <mergeCell ref="EE46:EI46"/>
    <mergeCell ref="EJ46:EN46"/>
    <mergeCell ref="EO46:ES46"/>
    <mergeCell ref="ET46:EV46"/>
    <mergeCell ref="CV46:CZ46"/>
    <mergeCell ref="DA46:DE46"/>
    <mergeCell ref="DF46:DJ46"/>
    <mergeCell ref="DK46:DO46"/>
    <mergeCell ref="DP46:DR46"/>
    <mergeCell ref="DS46:DU46"/>
    <mergeCell ref="BR46:BV46"/>
    <mergeCell ref="BW46:CA46"/>
    <mergeCell ref="CB46:CF46"/>
    <mergeCell ref="CG46:CK46"/>
    <mergeCell ref="CL46:CP46"/>
    <mergeCell ref="CQ46:CU46"/>
    <mergeCell ref="AP46:AT46"/>
    <mergeCell ref="AU46:AW46"/>
    <mergeCell ref="AX46:BB46"/>
    <mergeCell ref="BC46:BG46"/>
    <mergeCell ref="BH46:BL46"/>
    <mergeCell ref="BM46:BQ46"/>
    <mergeCell ref="EW47:FA47"/>
    <mergeCell ref="A1:FA1"/>
    <mergeCell ref="DF47:DJ47"/>
    <mergeCell ref="DK47:DO47"/>
    <mergeCell ref="DP47:DR47"/>
    <mergeCell ref="DS47:DU47"/>
    <mergeCell ref="DV47:DY47"/>
    <mergeCell ref="DZ47:ED47"/>
    <mergeCell ref="CB47:CF47"/>
    <mergeCell ref="CG47:CK47"/>
    <mergeCell ref="CL47:CP47"/>
    <mergeCell ref="CQ47:CU47"/>
    <mergeCell ref="CV47:CZ47"/>
    <mergeCell ref="DA47:DE47"/>
    <mergeCell ref="AX47:BB47"/>
    <mergeCell ref="BC47:BG47"/>
    <mergeCell ref="BH47:BL47"/>
    <mergeCell ref="BM47:BQ47"/>
    <mergeCell ref="BR47:BV47"/>
    <mergeCell ref="BW47:CA47"/>
    <mergeCell ref="EW46:FA46"/>
    <mergeCell ref="A47:C47"/>
    <mergeCell ref="D47:Q47"/>
    <mergeCell ref="R47:U47"/>
    <mergeCell ref="V47:Z47"/>
    <mergeCell ref="AA47:AE47"/>
    <mergeCell ref="AF47:AJ47"/>
    <mergeCell ref="AK47:AO47"/>
    <mergeCell ref="AP47:AT47"/>
    <mergeCell ref="AU47:AW47"/>
    <mergeCell ref="DV46:DY46"/>
    <mergeCell ref="DZ46:ED46"/>
  </mergeCells>
  <printOptions/>
  <pageMargins left="0.35433070866141736" right="0.1968503937007874" top="0.5905511811023623" bottom="0.3937007874015748" header="0" footer="0"/>
  <pageSetup horizontalDpi="600" verticalDpi="600" orientation="landscape" paperSize="9" r:id="rId1"/>
  <rowBreaks count="2" manualBreakCount="2">
    <brk id="25" max="156" man="1"/>
    <brk id="34" max="1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2017-04-25T05:45:21Z</dcterms:modified>
  <cp:category/>
  <cp:version/>
  <cp:contentType/>
  <cp:contentStatus/>
</cp:coreProperties>
</file>